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27795" windowHeight="12600" firstSheet="7" activeTab="12"/>
  </bookViews>
  <sheets>
    <sheet name="Поддержка отдельных категорий" sheetId="7" r:id="rId1"/>
    <sheet name="МП Градостр.и землепольз. 2 кв." sheetId="6" r:id="rId2"/>
    <sheet name="БЖД" sheetId="5" r:id="rId3"/>
    <sheet name="Гор. хозяйство  3 кв. 2022  (3)" sheetId="4" r:id="rId4"/>
    <sheet name="МП РСГС_ 3кв.2022 (3)" sheetId="8" r:id="rId5"/>
    <sheet name="МП Жилищный фонд 3 кв. 2022 " sheetId="9" r:id="rId6"/>
    <sheet name="Развитие образования" sheetId="10" r:id="rId7"/>
    <sheet name="Профилактика правонарушений" sheetId="11" r:id="rId8"/>
    <sheet name="СРЭ" sheetId="12" r:id="rId9"/>
    <sheet name="МП_Финансы и муниципальный долг" sheetId="13" r:id="rId10"/>
    <sheet name="открытый муниципалитет" sheetId="14" r:id="rId11"/>
    <sheet name="Развитие социальной сферы" sheetId="15" r:id="rId12"/>
    <sheet name="Развитие культуры" sheetId="16" r:id="rId13"/>
  </sheets>
  <definedNames>
    <definedName name="_xlnm._FilterDatabase" localSheetId="2" hidden="1">БЖД!$A$3:$I$57</definedName>
    <definedName name="_xlnm._FilterDatabase" localSheetId="3" hidden="1">'Гор. хозяйство  3 кв. 2022  (3)'!$A$5:$M$449</definedName>
    <definedName name="_xlnm._FilterDatabase" localSheetId="5" hidden="1">'МП Жилищный фонд 3 кв. 2022 '!$A$6:$O$224</definedName>
    <definedName name="_xlnm._FilterDatabase" localSheetId="4" hidden="1">'МП РСГС_ 3кв.2022 (3)'!$A$2:$Q$316</definedName>
    <definedName name="_xlnm._FilterDatabase" localSheetId="9" hidden="1">'МП_Финансы и муниципальный долг'!$A$5:$O$84</definedName>
    <definedName name="_xlnm._FilterDatabase" localSheetId="7" hidden="1">'Профилактика правонарушений'!$A$10:$I$190</definedName>
    <definedName name="_xlnm._FilterDatabase" localSheetId="12" hidden="1">'Развитие культуры'!$B$6:$E$479</definedName>
    <definedName name="_xlnm._FilterDatabase" localSheetId="6" hidden="1">'Развитие образования'!$A$5:$I$421</definedName>
    <definedName name="_xlnm._FilterDatabase" localSheetId="11" hidden="1">'Развитие социальной сферы'!$A$10:$I$101</definedName>
    <definedName name="_xlnm._FilterDatabase" localSheetId="8" hidden="1">СРЭ!$C$1:$C$345</definedName>
    <definedName name="_xlnm.Print_Titles" localSheetId="3">'Гор. хозяйство  3 кв. 2022  (3)'!$5:$7</definedName>
    <definedName name="_xlnm.Print_Titles" localSheetId="5">'МП Жилищный фонд 3 кв. 2022 '!$6:$8</definedName>
    <definedName name="_xlnm.Print_Titles" localSheetId="4">'МП РСГС_ 3кв.2022 (3)'!$3:$5</definedName>
    <definedName name="_xlnm.Print_Titles" localSheetId="9">'МП_Финансы и муниципальный долг'!$3:$5</definedName>
    <definedName name="_xlnm.Print_Titles" localSheetId="12">'Развитие культуры'!$6:$9</definedName>
    <definedName name="_xlnm.Print_Area" localSheetId="2">БЖД!$A$1:$I$57</definedName>
    <definedName name="_xlnm.Print_Area" localSheetId="3">'Гор. хозяйство  3 кв. 2022  (3)'!$A$1:$O$449</definedName>
    <definedName name="_xlnm.Print_Area" localSheetId="1">'МП Градостр.и землепольз. 2 кв.'!$A$1:$I$149</definedName>
    <definedName name="_xlnm.Print_Area" localSheetId="5">'МП Жилищный фонд 3 кв. 2022 '!$A$1:$O$224</definedName>
    <definedName name="_xlnm.Print_Area" localSheetId="4">'МП РСГС_ 3кв.2022 (3)'!$A$1:$M$316</definedName>
    <definedName name="_xlnm.Print_Area" localSheetId="9">'МП_Финансы и муниципальный долг'!$A$1:$I$84</definedName>
    <definedName name="_xlnm.Print_Area" localSheetId="10">'открытый муниципалитет'!#REF!</definedName>
    <definedName name="_xlnm.Print_Area" localSheetId="7">'Профилактика правонарушений'!$A$1:$I$188</definedName>
    <definedName name="_xlnm.Print_Area" localSheetId="12">'Развитие культуры'!$A$1:$O$481</definedName>
    <definedName name="_xlnm.Print_Area" localSheetId="6">'Развитие образования'!$A$1:$I$435</definedName>
    <definedName name="_xlnm.Print_Area" localSheetId="11">'Развитие социальной сферы'!$A$1:$I$99</definedName>
    <definedName name="_xlnm.Print_Area" localSheetId="8">СРЭ!$A$1:$I$337</definedName>
  </definedNames>
  <calcPr calcId="145621"/>
</workbook>
</file>

<file path=xl/calcChain.xml><?xml version="1.0" encoding="utf-8"?>
<calcChain xmlns="http://schemas.openxmlformats.org/spreadsheetml/2006/main">
  <c r="I21" i="16" l="1"/>
  <c r="I16" i="16" s="1"/>
  <c r="J21" i="16"/>
  <c r="K21" i="16"/>
  <c r="K16" i="16" s="1"/>
  <c r="L21" i="16"/>
  <c r="L16" i="16" s="1"/>
  <c r="M21" i="16"/>
  <c r="M16" i="16" s="1"/>
  <c r="N21" i="16"/>
  <c r="O21" i="16"/>
  <c r="O16" i="16" s="1"/>
  <c r="I22" i="16"/>
  <c r="J22" i="16"/>
  <c r="K22" i="16"/>
  <c r="L22" i="16"/>
  <c r="M22" i="16"/>
  <c r="N22" i="16"/>
  <c r="O22" i="16"/>
  <c r="I23" i="16"/>
  <c r="I18" i="16" s="1"/>
  <c r="J23" i="16"/>
  <c r="J20" i="16" s="1"/>
  <c r="K23" i="16"/>
  <c r="K18" i="16" s="1"/>
  <c r="L23" i="16"/>
  <c r="M23" i="16"/>
  <c r="N23" i="16"/>
  <c r="N20" i="16" s="1"/>
  <c r="O23" i="16"/>
  <c r="O18" i="16" s="1"/>
  <c r="I24" i="16"/>
  <c r="J24" i="16"/>
  <c r="J19" i="16" s="1"/>
  <c r="K24" i="16"/>
  <c r="K19" i="16" s="1"/>
  <c r="L24" i="16"/>
  <c r="L19" i="16" s="1"/>
  <c r="M24" i="16"/>
  <c r="N24" i="16"/>
  <c r="N19" i="16" s="1"/>
  <c r="O24" i="16"/>
  <c r="O19" i="16" s="1"/>
  <c r="I25" i="16"/>
  <c r="J25" i="16"/>
  <c r="K25" i="16"/>
  <c r="L25" i="16"/>
  <c r="M25" i="16"/>
  <c r="N25" i="16"/>
  <c r="O25" i="16"/>
  <c r="I31" i="16"/>
  <c r="J31" i="16"/>
  <c r="K31" i="16"/>
  <c r="L31" i="16"/>
  <c r="M31" i="16"/>
  <c r="N31" i="16"/>
  <c r="O31" i="16"/>
  <c r="I37" i="16"/>
  <c r="J37" i="16"/>
  <c r="K37" i="16"/>
  <c r="L37" i="16"/>
  <c r="M37" i="16"/>
  <c r="N37" i="16"/>
  <c r="O37" i="16"/>
  <c r="J43" i="16"/>
  <c r="K43" i="16"/>
  <c r="L43" i="16"/>
  <c r="M43" i="16"/>
  <c r="N43" i="16"/>
  <c r="I44" i="16"/>
  <c r="I43" i="16" s="1"/>
  <c r="J44" i="16"/>
  <c r="K44" i="16"/>
  <c r="L44" i="16"/>
  <c r="M44" i="16"/>
  <c r="N44" i="16"/>
  <c r="O44" i="16"/>
  <c r="O43" i="16" s="1"/>
  <c r="I45" i="16"/>
  <c r="J45" i="16"/>
  <c r="K45" i="16"/>
  <c r="L45" i="16"/>
  <c r="M45" i="16"/>
  <c r="N45" i="16"/>
  <c r="O45" i="16"/>
  <c r="I46" i="16"/>
  <c r="J46" i="16"/>
  <c r="K46" i="16"/>
  <c r="L46" i="16"/>
  <c r="M46" i="16"/>
  <c r="N46" i="16"/>
  <c r="O46" i="16"/>
  <c r="I47" i="16"/>
  <c r="J47" i="16"/>
  <c r="K47" i="16"/>
  <c r="L47" i="16"/>
  <c r="M47" i="16"/>
  <c r="N47" i="16"/>
  <c r="O47" i="16"/>
  <c r="I48" i="16"/>
  <c r="J48" i="16"/>
  <c r="K48" i="16"/>
  <c r="L48" i="16"/>
  <c r="M48" i="16"/>
  <c r="N48" i="16"/>
  <c r="O48" i="16"/>
  <c r="J54" i="16"/>
  <c r="K54" i="16"/>
  <c r="L54" i="16"/>
  <c r="M54" i="16"/>
  <c r="N54" i="16"/>
  <c r="I55" i="16"/>
  <c r="I54" i="16" s="1"/>
  <c r="J55" i="16"/>
  <c r="J16" i="16" s="1"/>
  <c r="K55" i="16"/>
  <c r="L55" i="16"/>
  <c r="M55" i="16"/>
  <c r="N55" i="16"/>
  <c r="N16" i="16" s="1"/>
  <c r="O55" i="16"/>
  <c r="O54" i="16" s="1"/>
  <c r="I56" i="16"/>
  <c r="J56" i="16"/>
  <c r="K56" i="16"/>
  <c r="L56" i="16"/>
  <c r="M56" i="16"/>
  <c r="N56" i="16"/>
  <c r="O56" i="16"/>
  <c r="O17" i="16" s="1"/>
  <c r="I57" i="16"/>
  <c r="J57" i="16"/>
  <c r="K57" i="16"/>
  <c r="L57" i="16"/>
  <c r="M57" i="16"/>
  <c r="N57" i="16"/>
  <c r="O57" i="16"/>
  <c r="I58" i="16"/>
  <c r="I19" i="16" s="1"/>
  <c r="J58" i="16"/>
  <c r="K58" i="16"/>
  <c r="L58" i="16"/>
  <c r="M58" i="16"/>
  <c r="M19" i="16" s="1"/>
  <c r="N58" i="16"/>
  <c r="O58" i="16"/>
  <c r="I59" i="16"/>
  <c r="J59" i="16"/>
  <c r="K59" i="16"/>
  <c r="L59" i="16"/>
  <c r="M59" i="16"/>
  <c r="N59" i="16"/>
  <c r="O59" i="16"/>
  <c r="I65" i="16"/>
  <c r="I71" i="16"/>
  <c r="M71" i="16"/>
  <c r="I73" i="16"/>
  <c r="J73" i="16"/>
  <c r="J71" i="16" s="1"/>
  <c r="K73" i="16"/>
  <c r="K71" i="16" s="1"/>
  <c r="L73" i="16"/>
  <c r="L71" i="16" s="1"/>
  <c r="M73" i="16"/>
  <c r="N73" i="16"/>
  <c r="N71" i="16" s="1"/>
  <c r="O73" i="16"/>
  <c r="O71" i="16" s="1"/>
  <c r="I74" i="16"/>
  <c r="J74" i="16"/>
  <c r="K74" i="16"/>
  <c r="L74" i="16"/>
  <c r="M74" i="16"/>
  <c r="N74" i="16"/>
  <c r="O74" i="16"/>
  <c r="I76" i="16"/>
  <c r="J76" i="16"/>
  <c r="K76" i="16"/>
  <c r="L76" i="16"/>
  <c r="M76" i="16"/>
  <c r="N76" i="16"/>
  <c r="O76" i="16"/>
  <c r="J82" i="16"/>
  <c r="N82" i="16"/>
  <c r="O83" i="16"/>
  <c r="O82" i="16" s="1"/>
  <c r="O84" i="16"/>
  <c r="I85" i="16"/>
  <c r="I82" i="16" s="1"/>
  <c r="J85" i="16"/>
  <c r="K85" i="16"/>
  <c r="K82" i="16" s="1"/>
  <c r="L85" i="16"/>
  <c r="L82" i="16" s="1"/>
  <c r="M85" i="16"/>
  <c r="M82" i="16" s="1"/>
  <c r="N85" i="16"/>
  <c r="O85" i="16"/>
  <c r="O86" i="16"/>
  <c r="I87" i="16"/>
  <c r="J87" i="16"/>
  <c r="K87" i="16"/>
  <c r="L87" i="16"/>
  <c r="M87" i="16"/>
  <c r="N87" i="16"/>
  <c r="O87" i="16"/>
  <c r="I94" i="16"/>
  <c r="J94" i="16"/>
  <c r="J93" i="16" s="1"/>
  <c r="K94" i="16"/>
  <c r="K93" i="16" s="1"/>
  <c r="L94" i="16"/>
  <c r="L93" i="16" s="1"/>
  <c r="M94" i="16"/>
  <c r="N94" i="16"/>
  <c r="N93" i="16" s="1"/>
  <c r="O94" i="16"/>
  <c r="O93" i="16" s="1"/>
  <c r="I95" i="16"/>
  <c r="J95" i="16"/>
  <c r="K95" i="16"/>
  <c r="L95" i="16"/>
  <c r="M95" i="16"/>
  <c r="N95" i="16"/>
  <c r="O95" i="16"/>
  <c r="I96" i="16"/>
  <c r="I93" i="16" s="1"/>
  <c r="J96" i="16"/>
  <c r="K96" i="16"/>
  <c r="L96" i="16"/>
  <c r="M96" i="16"/>
  <c r="M93" i="16" s="1"/>
  <c r="N96" i="16"/>
  <c r="O96" i="16"/>
  <c r="I97" i="16"/>
  <c r="J97" i="16"/>
  <c r="K97" i="16"/>
  <c r="L97" i="16"/>
  <c r="M97" i="16"/>
  <c r="N97" i="16"/>
  <c r="O97" i="16"/>
  <c r="I98" i="16"/>
  <c r="J98" i="16"/>
  <c r="K98" i="16"/>
  <c r="L98" i="16"/>
  <c r="M98" i="16"/>
  <c r="N98" i="16"/>
  <c r="O98" i="16"/>
  <c r="I105" i="16"/>
  <c r="I104" i="16" s="1"/>
  <c r="J105" i="16"/>
  <c r="J104" i="16" s="1"/>
  <c r="K105" i="16"/>
  <c r="L105" i="16"/>
  <c r="L104" i="16" s="1"/>
  <c r="M105" i="16"/>
  <c r="M104" i="16" s="1"/>
  <c r="N105" i="16"/>
  <c r="N104" i="16" s="1"/>
  <c r="O105" i="16"/>
  <c r="I106" i="16"/>
  <c r="J106" i="16"/>
  <c r="K106" i="16"/>
  <c r="L106" i="16"/>
  <c r="M106" i="16"/>
  <c r="N106" i="16"/>
  <c r="O106" i="16"/>
  <c r="I107" i="16"/>
  <c r="J107" i="16"/>
  <c r="K107" i="16"/>
  <c r="K104" i="16" s="1"/>
  <c r="L107" i="16"/>
  <c r="M107" i="16"/>
  <c r="N107" i="16"/>
  <c r="O107" i="16"/>
  <c r="O104" i="16" s="1"/>
  <c r="I108" i="16"/>
  <c r="J108" i="16"/>
  <c r="K108" i="16"/>
  <c r="L108" i="16"/>
  <c r="M108" i="16"/>
  <c r="N108" i="16"/>
  <c r="O108" i="16"/>
  <c r="I109" i="16"/>
  <c r="J109" i="16"/>
  <c r="K109" i="16"/>
  <c r="L109" i="16"/>
  <c r="M109" i="16"/>
  <c r="N109" i="16"/>
  <c r="O109" i="16"/>
  <c r="I116" i="16"/>
  <c r="J116" i="16"/>
  <c r="J115" i="16" s="1"/>
  <c r="K116" i="16"/>
  <c r="K115" i="16" s="1"/>
  <c r="L116" i="16"/>
  <c r="L115" i="16" s="1"/>
  <c r="M116" i="16"/>
  <c r="N116" i="16"/>
  <c r="N115" i="16" s="1"/>
  <c r="O116" i="16"/>
  <c r="O115" i="16" s="1"/>
  <c r="I117" i="16"/>
  <c r="J117" i="16"/>
  <c r="K117" i="16"/>
  <c r="L117" i="16"/>
  <c r="M117" i="16"/>
  <c r="N117" i="16"/>
  <c r="O117" i="16"/>
  <c r="I118" i="16"/>
  <c r="I115" i="16" s="1"/>
  <c r="J118" i="16"/>
  <c r="K118" i="16"/>
  <c r="L118" i="16"/>
  <c r="M118" i="16"/>
  <c r="M115" i="16" s="1"/>
  <c r="N118" i="16"/>
  <c r="O118" i="16"/>
  <c r="I119" i="16"/>
  <c r="J119" i="16"/>
  <c r="K119" i="16"/>
  <c r="L119" i="16"/>
  <c r="M119" i="16"/>
  <c r="N119" i="16"/>
  <c r="O119" i="16"/>
  <c r="I120" i="16"/>
  <c r="J120" i="16"/>
  <c r="K120" i="16"/>
  <c r="L120" i="16"/>
  <c r="M120" i="16"/>
  <c r="N120" i="16"/>
  <c r="O120" i="16"/>
  <c r="I127" i="16"/>
  <c r="I126" i="16" s="1"/>
  <c r="I128" i="16"/>
  <c r="I129" i="16"/>
  <c r="I130" i="16"/>
  <c r="I131" i="16"/>
  <c r="I138" i="16"/>
  <c r="J138" i="16"/>
  <c r="J137" i="16" s="1"/>
  <c r="K138" i="16"/>
  <c r="K137" i="16" s="1"/>
  <c r="L138" i="16"/>
  <c r="L137" i="16" s="1"/>
  <c r="M138" i="16"/>
  <c r="N138" i="16"/>
  <c r="N137" i="16" s="1"/>
  <c r="O138" i="16"/>
  <c r="O137" i="16" s="1"/>
  <c r="I139" i="16"/>
  <c r="J139" i="16"/>
  <c r="K139" i="16"/>
  <c r="L139" i="16"/>
  <c r="M139" i="16"/>
  <c r="N139" i="16"/>
  <c r="O139" i="16"/>
  <c r="I140" i="16"/>
  <c r="I137" i="16" s="1"/>
  <c r="J140" i="16"/>
  <c r="K140" i="16"/>
  <c r="L140" i="16"/>
  <c r="M140" i="16"/>
  <c r="M137" i="16" s="1"/>
  <c r="N140" i="16"/>
  <c r="O140" i="16"/>
  <c r="I141" i="16"/>
  <c r="J141" i="16"/>
  <c r="K141" i="16"/>
  <c r="L141" i="16"/>
  <c r="M141" i="16"/>
  <c r="N141" i="16"/>
  <c r="O141" i="16"/>
  <c r="I142" i="16"/>
  <c r="J142" i="16"/>
  <c r="K142" i="16"/>
  <c r="L142" i="16"/>
  <c r="M142" i="16"/>
  <c r="N142" i="16"/>
  <c r="O142" i="16"/>
  <c r="I149" i="16"/>
  <c r="I148" i="16" s="1"/>
  <c r="J149" i="16"/>
  <c r="K149" i="16"/>
  <c r="L149" i="16"/>
  <c r="L148" i="16" s="1"/>
  <c r="M149" i="16"/>
  <c r="M148" i="16" s="1"/>
  <c r="N149" i="16"/>
  <c r="O149" i="16"/>
  <c r="O150" i="16"/>
  <c r="I151" i="16"/>
  <c r="J151" i="16"/>
  <c r="K151" i="16"/>
  <c r="N151" i="16"/>
  <c r="O151" i="16"/>
  <c r="O148" i="16" s="1"/>
  <c r="I152" i="16"/>
  <c r="J152" i="16"/>
  <c r="K152" i="16"/>
  <c r="L152" i="16"/>
  <c r="M152" i="16"/>
  <c r="N152" i="16"/>
  <c r="O152" i="16"/>
  <c r="L153" i="16"/>
  <c r="O153" i="16"/>
  <c r="I155" i="16"/>
  <c r="I150" i="16" s="1"/>
  <c r="J155" i="16"/>
  <c r="J150" i="16" s="1"/>
  <c r="K155" i="16"/>
  <c r="K150" i="16" s="1"/>
  <c r="K148" i="16" s="1"/>
  <c r="L155" i="16"/>
  <c r="L150" i="16" s="1"/>
  <c r="M155" i="16"/>
  <c r="M150" i="16" s="1"/>
  <c r="N155" i="16"/>
  <c r="N150" i="16" s="1"/>
  <c r="J156" i="16"/>
  <c r="K156" i="16"/>
  <c r="L156" i="16"/>
  <c r="L151" i="16" s="1"/>
  <c r="M156" i="16"/>
  <c r="M151" i="16" s="1"/>
  <c r="N156" i="16"/>
  <c r="I159" i="16"/>
  <c r="J159" i="16"/>
  <c r="K159" i="16"/>
  <c r="L159" i="16"/>
  <c r="M159" i="16"/>
  <c r="N159" i="16"/>
  <c r="O159" i="16"/>
  <c r="I165" i="16"/>
  <c r="J165" i="16"/>
  <c r="K165" i="16"/>
  <c r="L165" i="16"/>
  <c r="M165" i="16"/>
  <c r="N165" i="16"/>
  <c r="O165" i="16"/>
  <c r="I171" i="16"/>
  <c r="J171" i="16"/>
  <c r="K171" i="16"/>
  <c r="L171" i="16"/>
  <c r="M171" i="16"/>
  <c r="N171" i="16"/>
  <c r="O171" i="16"/>
  <c r="I178" i="16"/>
  <c r="J178" i="16"/>
  <c r="J177" i="16" s="1"/>
  <c r="K178" i="16"/>
  <c r="K177" i="16" s="1"/>
  <c r="L178" i="16"/>
  <c r="L177" i="16" s="1"/>
  <c r="M178" i="16"/>
  <c r="N178" i="16"/>
  <c r="N177" i="16" s="1"/>
  <c r="O178" i="16"/>
  <c r="O177" i="16" s="1"/>
  <c r="I179" i="16"/>
  <c r="J179" i="16"/>
  <c r="K179" i="16"/>
  <c r="L179" i="16"/>
  <c r="M179" i="16"/>
  <c r="N179" i="16"/>
  <c r="O179" i="16"/>
  <c r="I180" i="16"/>
  <c r="I177" i="16" s="1"/>
  <c r="J180" i="16"/>
  <c r="K180" i="16"/>
  <c r="L180" i="16"/>
  <c r="M180" i="16"/>
  <c r="M177" i="16" s="1"/>
  <c r="N180" i="16"/>
  <c r="O180" i="16"/>
  <c r="I181" i="16"/>
  <c r="J181" i="16"/>
  <c r="K181" i="16"/>
  <c r="L181" i="16"/>
  <c r="M181" i="16"/>
  <c r="N181" i="16"/>
  <c r="O181" i="16"/>
  <c r="I182" i="16"/>
  <c r="J182" i="16"/>
  <c r="K182" i="16"/>
  <c r="L182" i="16"/>
  <c r="M182" i="16"/>
  <c r="N182" i="16"/>
  <c r="O182" i="16"/>
  <c r="I189" i="16"/>
  <c r="I188" i="16" s="1"/>
  <c r="I190" i="16"/>
  <c r="J190" i="16"/>
  <c r="J188" i="16" s="1"/>
  <c r="K190" i="16"/>
  <c r="K188" i="16" s="1"/>
  <c r="L190" i="16"/>
  <c r="L188" i="16" s="1"/>
  <c r="M190" i="16"/>
  <c r="M188" i="16" s="1"/>
  <c r="N190" i="16"/>
  <c r="N188" i="16" s="1"/>
  <c r="O190" i="16"/>
  <c r="O188" i="16" s="1"/>
  <c r="I191" i="16"/>
  <c r="J191" i="16"/>
  <c r="K191" i="16"/>
  <c r="L191" i="16"/>
  <c r="M191" i="16"/>
  <c r="N191" i="16"/>
  <c r="O191" i="16"/>
  <c r="I193" i="16"/>
  <c r="J193" i="16"/>
  <c r="K193" i="16"/>
  <c r="L193" i="16"/>
  <c r="M193" i="16"/>
  <c r="N193" i="16"/>
  <c r="O193" i="16"/>
  <c r="I201" i="16"/>
  <c r="I200" i="16" s="1"/>
  <c r="J201" i="16"/>
  <c r="K201" i="16"/>
  <c r="K200" i="16" s="1"/>
  <c r="L201" i="16"/>
  <c r="L200" i="16" s="1"/>
  <c r="M201" i="16"/>
  <c r="M200" i="16" s="1"/>
  <c r="N201" i="16"/>
  <c r="O201" i="16"/>
  <c r="O200" i="16" s="1"/>
  <c r="I202" i="16"/>
  <c r="J202" i="16"/>
  <c r="K202" i="16"/>
  <c r="L202" i="16"/>
  <c r="M202" i="16"/>
  <c r="N202" i="16"/>
  <c r="O202" i="16"/>
  <c r="I203" i="16"/>
  <c r="J203" i="16"/>
  <c r="J200" i="16" s="1"/>
  <c r="K203" i="16"/>
  <c r="L203" i="16"/>
  <c r="M203" i="16"/>
  <c r="N203" i="16"/>
  <c r="N200" i="16" s="1"/>
  <c r="O203" i="16"/>
  <c r="I204" i="16"/>
  <c r="J204" i="16"/>
  <c r="K204" i="16"/>
  <c r="L204" i="16"/>
  <c r="M204" i="16"/>
  <c r="N204" i="16"/>
  <c r="O204" i="16"/>
  <c r="I205" i="16"/>
  <c r="J205" i="16"/>
  <c r="K205" i="16"/>
  <c r="L205" i="16"/>
  <c r="M205" i="16"/>
  <c r="N205" i="16"/>
  <c r="O205" i="16"/>
  <c r="I221" i="16"/>
  <c r="M221" i="16"/>
  <c r="I222" i="16"/>
  <c r="J222" i="16"/>
  <c r="J217" i="16" s="1"/>
  <c r="K222" i="16"/>
  <c r="K217" i="16" s="1"/>
  <c r="L222" i="16"/>
  <c r="L217" i="16" s="1"/>
  <c r="M222" i="16"/>
  <c r="N222" i="16"/>
  <c r="N217" i="16" s="1"/>
  <c r="O222" i="16"/>
  <c r="O217" i="16" s="1"/>
  <c r="I223" i="16"/>
  <c r="I218" i="16" s="1"/>
  <c r="J223" i="16"/>
  <c r="K223" i="16"/>
  <c r="K218" i="16" s="1"/>
  <c r="L223" i="16"/>
  <c r="L218" i="16" s="1"/>
  <c r="M223" i="16"/>
  <c r="M218" i="16" s="1"/>
  <c r="N223" i="16"/>
  <c r="O223" i="16"/>
  <c r="O218" i="16" s="1"/>
  <c r="I224" i="16"/>
  <c r="J224" i="16"/>
  <c r="J219" i="16" s="1"/>
  <c r="K224" i="16"/>
  <c r="L224" i="16"/>
  <c r="L219" i="16" s="1"/>
  <c r="M224" i="16"/>
  <c r="M219" i="16" s="1"/>
  <c r="N224" i="16"/>
  <c r="O224" i="16"/>
  <c r="I225" i="16"/>
  <c r="J225" i="16"/>
  <c r="K225" i="16"/>
  <c r="L225" i="16"/>
  <c r="M225" i="16"/>
  <c r="N225" i="16"/>
  <c r="O225" i="16"/>
  <c r="O220" i="16" s="1"/>
  <c r="I226" i="16"/>
  <c r="J226" i="16"/>
  <c r="J221" i="16" s="1"/>
  <c r="K226" i="16"/>
  <c r="K221" i="16" s="1"/>
  <c r="L226" i="16"/>
  <c r="L221" i="16" s="1"/>
  <c r="M226" i="16"/>
  <c r="N226" i="16"/>
  <c r="N221" i="16" s="1"/>
  <c r="O226" i="16"/>
  <c r="O221" i="16" s="1"/>
  <c r="J233" i="16"/>
  <c r="K233" i="16"/>
  <c r="L233" i="16"/>
  <c r="M233" i="16"/>
  <c r="N233" i="16"/>
  <c r="I234" i="16"/>
  <c r="I217" i="16" s="1"/>
  <c r="O234" i="16"/>
  <c r="I235" i="16"/>
  <c r="O235" i="16"/>
  <c r="O233" i="16" s="1"/>
  <c r="I236" i="16"/>
  <c r="J236" i="16"/>
  <c r="K236" i="16"/>
  <c r="L236" i="16"/>
  <c r="M236" i="16"/>
  <c r="N236" i="16"/>
  <c r="O236" i="16"/>
  <c r="S236" i="16"/>
  <c r="I237" i="16"/>
  <c r="O237" i="16"/>
  <c r="I238" i="16"/>
  <c r="J238" i="16"/>
  <c r="K238" i="16"/>
  <c r="L238" i="16"/>
  <c r="M238" i="16"/>
  <c r="N238" i="16"/>
  <c r="O238" i="16"/>
  <c r="I244" i="16"/>
  <c r="J244" i="16"/>
  <c r="K244" i="16"/>
  <c r="L244" i="16"/>
  <c r="M244" i="16"/>
  <c r="N244" i="16"/>
  <c r="O244" i="16"/>
  <c r="I250" i="16"/>
  <c r="J250" i="16"/>
  <c r="K250" i="16"/>
  <c r="L250" i="16"/>
  <c r="M250" i="16"/>
  <c r="N250" i="16"/>
  <c r="O250" i="16"/>
  <c r="I256" i="16"/>
  <c r="J256" i="16"/>
  <c r="K256" i="16"/>
  <c r="L256" i="16"/>
  <c r="M256" i="16"/>
  <c r="N256" i="16"/>
  <c r="O256" i="16"/>
  <c r="I262" i="16"/>
  <c r="J262" i="16"/>
  <c r="K262" i="16"/>
  <c r="L262" i="16"/>
  <c r="M262" i="16"/>
  <c r="N262" i="16"/>
  <c r="O262" i="16"/>
  <c r="I269" i="16"/>
  <c r="I268" i="16" s="1"/>
  <c r="J269" i="16"/>
  <c r="J268" i="16" s="1"/>
  <c r="K269" i="16"/>
  <c r="L269" i="16"/>
  <c r="L268" i="16" s="1"/>
  <c r="M269" i="16"/>
  <c r="M217" i="16" s="1"/>
  <c r="N269" i="16"/>
  <c r="N268" i="16" s="1"/>
  <c r="O269" i="16"/>
  <c r="I270" i="16"/>
  <c r="J270" i="16"/>
  <c r="J218" i="16" s="1"/>
  <c r="K270" i="16"/>
  <c r="L270" i="16"/>
  <c r="M270" i="16"/>
  <c r="N270" i="16"/>
  <c r="N218" i="16" s="1"/>
  <c r="O270" i="16"/>
  <c r="I271" i="16"/>
  <c r="J271" i="16"/>
  <c r="K271" i="16"/>
  <c r="K219" i="16" s="1"/>
  <c r="L271" i="16"/>
  <c r="M271" i="16"/>
  <c r="N271" i="16"/>
  <c r="O271" i="16"/>
  <c r="O219" i="16" s="1"/>
  <c r="I272" i="16"/>
  <c r="J272" i="16"/>
  <c r="K272" i="16"/>
  <c r="L272" i="16"/>
  <c r="L220" i="16" s="1"/>
  <c r="M272" i="16"/>
  <c r="N272" i="16"/>
  <c r="O272" i="16"/>
  <c r="I273" i="16"/>
  <c r="J273" i="16"/>
  <c r="K273" i="16"/>
  <c r="L273" i="16"/>
  <c r="M273" i="16"/>
  <c r="N273" i="16"/>
  <c r="O273" i="16"/>
  <c r="M279" i="16"/>
  <c r="J282" i="16"/>
  <c r="J279" i="16" s="1"/>
  <c r="K282" i="16"/>
  <c r="K279" i="16" s="1"/>
  <c r="L282" i="16"/>
  <c r="L279" i="16" s="1"/>
  <c r="M282" i="16"/>
  <c r="N282" i="16"/>
  <c r="N279" i="16" s="1"/>
  <c r="O282" i="16"/>
  <c r="O279" i="16" s="1"/>
  <c r="I284" i="16"/>
  <c r="I282" i="16" s="1"/>
  <c r="I279" i="16" s="1"/>
  <c r="J284" i="16"/>
  <c r="K284" i="16"/>
  <c r="L284" i="16"/>
  <c r="M284" i="16"/>
  <c r="N284" i="16"/>
  <c r="O284" i="16"/>
  <c r="J290" i="16"/>
  <c r="K290" i="16"/>
  <c r="L290" i="16"/>
  <c r="M290" i="16"/>
  <c r="N290" i="16"/>
  <c r="I291" i="16"/>
  <c r="I290" i="16" s="1"/>
  <c r="J291" i="16"/>
  <c r="K291" i="16"/>
  <c r="L291" i="16"/>
  <c r="M291" i="16"/>
  <c r="N291" i="16"/>
  <c r="O291" i="16"/>
  <c r="I292" i="16"/>
  <c r="J292" i="16"/>
  <c r="K292" i="16"/>
  <c r="L292" i="16"/>
  <c r="M292" i="16"/>
  <c r="N292" i="16"/>
  <c r="O292" i="16"/>
  <c r="I293" i="16"/>
  <c r="J293" i="16"/>
  <c r="K293" i="16"/>
  <c r="L293" i="16"/>
  <c r="M293" i="16"/>
  <c r="N293" i="16"/>
  <c r="O293" i="16"/>
  <c r="I294" i="16"/>
  <c r="J294" i="16"/>
  <c r="K294" i="16"/>
  <c r="L294" i="16"/>
  <c r="M294" i="16"/>
  <c r="N294" i="16"/>
  <c r="O294" i="16"/>
  <c r="I295" i="16"/>
  <c r="J295" i="16"/>
  <c r="K295" i="16"/>
  <c r="L295" i="16"/>
  <c r="M295" i="16"/>
  <c r="N295" i="16"/>
  <c r="O295" i="16"/>
  <c r="O290" i="16" s="1"/>
  <c r="I302" i="16"/>
  <c r="I301" i="16" s="1"/>
  <c r="J302" i="16"/>
  <c r="K302" i="16"/>
  <c r="K301" i="16" s="1"/>
  <c r="L302" i="16"/>
  <c r="L301" i="16" s="1"/>
  <c r="M302" i="16"/>
  <c r="M301" i="16" s="1"/>
  <c r="N302" i="16"/>
  <c r="O302" i="16"/>
  <c r="O301" i="16" s="1"/>
  <c r="I303" i="16"/>
  <c r="J303" i="16"/>
  <c r="K303" i="16"/>
  <c r="L303" i="16"/>
  <c r="M303" i="16"/>
  <c r="N303" i="16"/>
  <c r="O303" i="16"/>
  <c r="I304" i="16"/>
  <c r="J304" i="16"/>
  <c r="J301" i="16" s="1"/>
  <c r="K304" i="16"/>
  <c r="L304" i="16"/>
  <c r="M304" i="16"/>
  <c r="N304" i="16"/>
  <c r="N301" i="16" s="1"/>
  <c r="O304" i="16"/>
  <c r="I305" i="16"/>
  <c r="J305" i="16"/>
  <c r="K305" i="16"/>
  <c r="L305" i="16"/>
  <c r="M305" i="16"/>
  <c r="N305" i="16"/>
  <c r="O305" i="16"/>
  <c r="I306" i="16"/>
  <c r="J306" i="16"/>
  <c r="K306" i="16"/>
  <c r="L306" i="16"/>
  <c r="M306" i="16"/>
  <c r="N306" i="16"/>
  <c r="O306" i="16"/>
  <c r="I313" i="16"/>
  <c r="I312" i="16" s="1"/>
  <c r="J313" i="16"/>
  <c r="J312" i="16" s="1"/>
  <c r="K313" i="16"/>
  <c r="K312" i="16" s="1"/>
  <c r="L313" i="16"/>
  <c r="M313" i="16"/>
  <c r="M312" i="16" s="1"/>
  <c r="N313" i="16"/>
  <c r="N312" i="16" s="1"/>
  <c r="O313" i="16"/>
  <c r="O312" i="16" s="1"/>
  <c r="I314" i="16"/>
  <c r="J314" i="16"/>
  <c r="K314" i="16"/>
  <c r="L314" i="16"/>
  <c r="M314" i="16"/>
  <c r="N314" i="16"/>
  <c r="O314" i="16"/>
  <c r="I315" i="16"/>
  <c r="J315" i="16"/>
  <c r="K315" i="16"/>
  <c r="L315" i="16"/>
  <c r="L312" i="16" s="1"/>
  <c r="M315" i="16"/>
  <c r="N315" i="16"/>
  <c r="O315" i="16"/>
  <c r="I316" i="16"/>
  <c r="J316" i="16"/>
  <c r="K316" i="16"/>
  <c r="L316" i="16"/>
  <c r="M316" i="16"/>
  <c r="N316" i="16"/>
  <c r="O316" i="16"/>
  <c r="I317" i="16"/>
  <c r="J317" i="16"/>
  <c r="K317" i="16"/>
  <c r="L317" i="16"/>
  <c r="M317" i="16"/>
  <c r="N317" i="16"/>
  <c r="O317" i="16"/>
  <c r="O323" i="16"/>
  <c r="I324" i="16"/>
  <c r="O324" i="16"/>
  <c r="I325" i="16"/>
  <c r="O325" i="16"/>
  <c r="I326" i="16"/>
  <c r="O326" i="16"/>
  <c r="I327" i="16"/>
  <c r="O327" i="16"/>
  <c r="I328" i="16"/>
  <c r="I323" i="16" s="1"/>
  <c r="O328" i="16"/>
  <c r="I335" i="16"/>
  <c r="I334" i="16" s="1"/>
  <c r="I339" i="16"/>
  <c r="I346" i="16"/>
  <c r="O346" i="16"/>
  <c r="I347" i="16"/>
  <c r="O347" i="16"/>
  <c r="I348" i="16"/>
  <c r="O348" i="16"/>
  <c r="I349" i="16"/>
  <c r="O349" i="16"/>
  <c r="I350" i="16"/>
  <c r="I345" i="16" s="1"/>
  <c r="O350" i="16"/>
  <c r="O345" i="16" s="1"/>
  <c r="I357" i="16"/>
  <c r="I356" i="16" s="1"/>
  <c r="J357" i="16"/>
  <c r="J356" i="16" s="1"/>
  <c r="K357" i="16"/>
  <c r="L357" i="16"/>
  <c r="L356" i="16" s="1"/>
  <c r="M357" i="16"/>
  <c r="M356" i="16" s="1"/>
  <c r="N357" i="16"/>
  <c r="N356" i="16" s="1"/>
  <c r="O357" i="16"/>
  <c r="I358" i="16"/>
  <c r="J358" i="16"/>
  <c r="K358" i="16"/>
  <c r="L358" i="16"/>
  <c r="M358" i="16"/>
  <c r="N358" i="16"/>
  <c r="O358" i="16"/>
  <c r="I359" i="16"/>
  <c r="J359" i="16"/>
  <c r="K359" i="16"/>
  <c r="K356" i="16" s="1"/>
  <c r="L359" i="16"/>
  <c r="M359" i="16"/>
  <c r="N359" i="16"/>
  <c r="O359" i="16"/>
  <c r="O356" i="16" s="1"/>
  <c r="I360" i="16"/>
  <c r="J360" i="16"/>
  <c r="K360" i="16"/>
  <c r="L360" i="16"/>
  <c r="M360" i="16"/>
  <c r="N360" i="16"/>
  <c r="O360" i="16"/>
  <c r="I361" i="16"/>
  <c r="J361" i="16"/>
  <c r="K361" i="16"/>
  <c r="L361" i="16"/>
  <c r="M361" i="16"/>
  <c r="N361" i="16"/>
  <c r="O361" i="16"/>
  <c r="I367" i="16"/>
  <c r="M367" i="16"/>
  <c r="N367" i="16"/>
  <c r="I370" i="16"/>
  <c r="J370" i="16"/>
  <c r="J367" i="16" s="1"/>
  <c r="K370" i="16"/>
  <c r="K367" i="16" s="1"/>
  <c r="L370" i="16"/>
  <c r="L367" i="16" s="1"/>
  <c r="M370" i="16"/>
  <c r="N370" i="16"/>
  <c r="O370" i="16"/>
  <c r="O367" i="16" s="1"/>
  <c r="I372" i="16"/>
  <c r="J372" i="16"/>
  <c r="K372" i="16"/>
  <c r="L372" i="16"/>
  <c r="M372" i="16"/>
  <c r="N372" i="16"/>
  <c r="O372" i="16"/>
  <c r="L378" i="16"/>
  <c r="I381" i="16"/>
  <c r="I378" i="16" s="1"/>
  <c r="J381" i="16"/>
  <c r="J378" i="16" s="1"/>
  <c r="K381" i="16"/>
  <c r="K378" i="16" s="1"/>
  <c r="L381" i="16"/>
  <c r="M381" i="16"/>
  <c r="M378" i="16" s="1"/>
  <c r="N381" i="16"/>
  <c r="N378" i="16" s="1"/>
  <c r="O381" i="16"/>
  <c r="O378" i="16" s="1"/>
  <c r="I383" i="16"/>
  <c r="J383" i="16"/>
  <c r="K383" i="16"/>
  <c r="L383" i="16"/>
  <c r="M383" i="16"/>
  <c r="N383" i="16"/>
  <c r="O383" i="16"/>
  <c r="I389" i="16"/>
  <c r="J389" i="16"/>
  <c r="K389" i="16"/>
  <c r="L389" i="16"/>
  <c r="M389" i="16"/>
  <c r="N389" i="16"/>
  <c r="O389" i="16"/>
  <c r="O390" i="16"/>
  <c r="O391" i="16"/>
  <c r="O392" i="16"/>
  <c r="O393" i="16"/>
  <c r="I394" i="16"/>
  <c r="J394" i="16"/>
  <c r="K394" i="16"/>
  <c r="L394" i="16"/>
  <c r="M394" i="16"/>
  <c r="N394" i="16"/>
  <c r="O394" i="16"/>
  <c r="I400" i="16"/>
  <c r="M400" i="16"/>
  <c r="I403" i="16"/>
  <c r="J403" i="16"/>
  <c r="J400" i="16" s="1"/>
  <c r="K403" i="16"/>
  <c r="K400" i="16" s="1"/>
  <c r="L403" i="16"/>
  <c r="L400" i="16" s="1"/>
  <c r="M403" i="16"/>
  <c r="N403" i="16"/>
  <c r="N400" i="16" s="1"/>
  <c r="O403" i="16"/>
  <c r="O400" i="16" s="1"/>
  <c r="I404" i="16"/>
  <c r="J404" i="16"/>
  <c r="K404" i="16"/>
  <c r="L404" i="16"/>
  <c r="M404" i="16"/>
  <c r="N404" i="16"/>
  <c r="O404" i="16"/>
  <c r="I405" i="16"/>
  <c r="J405" i="16"/>
  <c r="K405" i="16"/>
  <c r="L405" i="16"/>
  <c r="M405" i="16"/>
  <c r="N405" i="16"/>
  <c r="O405" i="16"/>
  <c r="I411" i="16"/>
  <c r="M411" i="16"/>
  <c r="I415" i="16"/>
  <c r="J415" i="16"/>
  <c r="J411" i="16" s="1"/>
  <c r="K415" i="16"/>
  <c r="K411" i="16" s="1"/>
  <c r="L415" i="16"/>
  <c r="L411" i="16" s="1"/>
  <c r="M415" i="16"/>
  <c r="N415" i="16"/>
  <c r="N411" i="16" s="1"/>
  <c r="O415" i="16"/>
  <c r="O411" i="16" s="1"/>
  <c r="I416" i="16"/>
  <c r="J416" i="16"/>
  <c r="K416" i="16"/>
  <c r="L416" i="16"/>
  <c r="M416" i="16"/>
  <c r="N416" i="16"/>
  <c r="O416" i="16"/>
  <c r="L422" i="16"/>
  <c r="M422" i="16"/>
  <c r="I426" i="16"/>
  <c r="I422" i="16" s="1"/>
  <c r="J426" i="16"/>
  <c r="J422" i="16" s="1"/>
  <c r="K426" i="16"/>
  <c r="K422" i="16" s="1"/>
  <c r="L426" i="16"/>
  <c r="M426" i="16"/>
  <c r="N426" i="16"/>
  <c r="N422" i="16" s="1"/>
  <c r="O426" i="16"/>
  <c r="O422" i="16" s="1"/>
  <c r="I427" i="16"/>
  <c r="J427" i="16"/>
  <c r="K427" i="16"/>
  <c r="L427" i="16"/>
  <c r="M427" i="16"/>
  <c r="N427" i="16"/>
  <c r="O427" i="16"/>
  <c r="L437" i="16"/>
  <c r="O437" i="16"/>
  <c r="M438" i="16"/>
  <c r="M476" i="16" s="1"/>
  <c r="O438" i="16"/>
  <c r="M439" i="16"/>
  <c r="N439" i="16"/>
  <c r="O439" i="16"/>
  <c r="K440" i="16"/>
  <c r="N440" i="16"/>
  <c r="O440" i="16"/>
  <c r="L441" i="16"/>
  <c r="O441" i="16"/>
  <c r="L442" i="16"/>
  <c r="M442" i="16"/>
  <c r="M437" i="16" s="1"/>
  <c r="O442" i="16"/>
  <c r="I443" i="16"/>
  <c r="I438" i="16" s="1"/>
  <c r="I476" i="16" s="1"/>
  <c r="J443" i="16"/>
  <c r="K443" i="16"/>
  <c r="K438" i="16" s="1"/>
  <c r="L443" i="16"/>
  <c r="M443" i="16"/>
  <c r="N443" i="16"/>
  <c r="I444" i="16"/>
  <c r="J444" i="16"/>
  <c r="K444" i="16"/>
  <c r="L444" i="16"/>
  <c r="M444" i="16"/>
  <c r="N444" i="16"/>
  <c r="I445" i="16"/>
  <c r="J445" i="16"/>
  <c r="J440" i="16" s="1"/>
  <c r="K445" i="16"/>
  <c r="L445" i="16"/>
  <c r="L440" i="16" s="1"/>
  <c r="M445" i="16"/>
  <c r="N445" i="16"/>
  <c r="I446" i="16"/>
  <c r="I441" i="16" s="1"/>
  <c r="J446" i="16"/>
  <c r="J441" i="16" s="1"/>
  <c r="K446" i="16"/>
  <c r="K441" i="16" s="1"/>
  <c r="L446" i="16"/>
  <c r="M446" i="16"/>
  <c r="M441" i="16" s="1"/>
  <c r="N446" i="16"/>
  <c r="N441" i="16" s="1"/>
  <c r="I447" i="16"/>
  <c r="J447" i="16"/>
  <c r="K447" i="16"/>
  <c r="L447" i="16"/>
  <c r="M447" i="16"/>
  <c r="N447" i="16"/>
  <c r="O447" i="16"/>
  <c r="J453" i="16"/>
  <c r="K453" i="16"/>
  <c r="L453" i="16"/>
  <c r="M453" i="16"/>
  <c r="N453" i="16"/>
  <c r="O453" i="16"/>
  <c r="I454" i="16"/>
  <c r="J454" i="16"/>
  <c r="K454" i="16"/>
  <c r="L454" i="16"/>
  <c r="L438" i="16" s="1"/>
  <c r="M454" i="16"/>
  <c r="N454" i="16"/>
  <c r="I455" i="16"/>
  <c r="I439" i="16" s="1"/>
  <c r="J455" i="16"/>
  <c r="J439" i="16" s="1"/>
  <c r="K455" i="16"/>
  <c r="L455" i="16"/>
  <c r="M455" i="16"/>
  <c r="N455" i="16"/>
  <c r="I456" i="16"/>
  <c r="J456" i="16"/>
  <c r="K456" i="16"/>
  <c r="L456" i="16"/>
  <c r="M456" i="16"/>
  <c r="N456" i="16"/>
  <c r="I457" i="16"/>
  <c r="J457" i="16"/>
  <c r="K457" i="16"/>
  <c r="L457" i="16"/>
  <c r="M457" i="16"/>
  <c r="N457" i="16"/>
  <c r="I458" i="16"/>
  <c r="J458" i="16"/>
  <c r="K458" i="16"/>
  <c r="L458" i="16"/>
  <c r="M458" i="16"/>
  <c r="N458" i="16"/>
  <c r="O458" i="16"/>
  <c r="J464" i="16"/>
  <c r="K464" i="16"/>
  <c r="L464" i="16"/>
  <c r="M464" i="16"/>
  <c r="N464" i="16"/>
  <c r="O464" i="16"/>
  <c r="I465" i="16"/>
  <c r="I464" i="16" s="1"/>
  <c r="J465" i="16"/>
  <c r="K465" i="16"/>
  <c r="L465" i="16"/>
  <c r="M465" i="16"/>
  <c r="N465" i="16"/>
  <c r="I466" i="16"/>
  <c r="J466" i="16"/>
  <c r="K466" i="16"/>
  <c r="L466" i="16"/>
  <c r="M466" i="16"/>
  <c r="N466" i="16"/>
  <c r="I467" i="16"/>
  <c r="J467" i="16"/>
  <c r="K467" i="16"/>
  <c r="L467" i="16"/>
  <c r="M467" i="16"/>
  <c r="N467" i="16"/>
  <c r="I468" i="16"/>
  <c r="J468" i="16"/>
  <c r="K468" i="16"/>
  <c r="L468" i="16"/>
  <c r="M468" i="16"/>
  <c r="N468" i="16"/>
  <c r="I469" i="16"/>
  <c r="J469" i="16"/>
  <c r="K469" i="16"/>
  <c r="L469" i="16"/>
  <c r="M469" i="16"/>
  <c r="N469" i="16"/>
  <c r="O469" i="16"/>
  <c r="P475" i="16"/>
  <c r="I50" i="15"/>
  <c r="J140" i="15"/>
  <c r="N219" i="16" l="1"/>
  <c r="I453" i="16"/>
  <c r="L439" i="16"/>
  <c r="N438" i="16"/>
  <c r="N476" i="16" s="1"/>
  <c r="N442" i="16"/>
  <c r="N437" i="16" s="1"/>
  <c r="J438" i="16"/>
  <c r="J476" i="16" s="1"/>
  <c r="J442" i="16"/>
  <c r="J437" i="16" s="1"/>
  <c r="N220" i="16"/>
  <c r="N479" i="16" s="1"/>
  <c r="J220" i="16"/>
  <c r="J479" i="16" s="1"/>
  <c r="I219" i="16"/>
  <c r="L18" i="16"/>
  <c r="L478" i="16" s="1"/>
  <c r="O477" i="16"/>
  <c r="Q477" i="16" s="1"/>
  <c r="K17" i="16"/>
  <c r="O479" i="16"/>
  <c r="K479" i="16"/>
  <c r="M17" i="16"/>
  <c r="M477" i="16" s="1"/>
  <c r="I17" i="16"/>
  <c r="I477" i="16" s="1"/>
  <c r="L476" i="16"/>
  <c r="K220" i="16"/>
  <c r="M440" i="16"/>
  <c r="I440" i="16"/>
  <c r="K439" i="16"/>
  <c r="I442" i="16"/>
  <c r="I437" i="16" s="1"/>
  <c r="N216" i="16"/>
  <c r="J216" i="16"/>
  <c r="M220" i="16"/>
  <c r="M479" i="16" s="1"/>
  <c r="I220" i="16"/>
  <c r="I479" i="16" s="1"/>
  <c r="N148" i="16"/>
  <c r="J148" i="16"/>
  <c r="M18" i="16"/>
  <c r="M478" i="16" s="1"/>
  <c r="L17" i="16"/>
  <c r="L477" i="16" s="1"/>
  <c r="O15" i="16"/>
  <c r="O476" i="16"/>
  <c r="Q476" i="16" s="1"/>
  <c r="K15" i="16"/>
  <c r="K476" i="16"/>
  <c r="L216" i="16"/>
  <c r="L479" i="16"/>
  <c r="O478" i="16"/>
  <c r="Q478" i="16" s="1"/>
  <c r="K478" i="16"/>
  <c r="N17" i="16"/>
  <c r="N477" i="16" s="1"/>
  <c r="J17" i="16"/>
  <c r="J477" i="16" s="1"/>
  <c r="M15" i="16"/>
  <c r="I15" i="16"/>
  <c r="K442" i="16"/>
  <c r="K437" i="16" s="1"/>
  <c r="K153" i="16"/>
  <c r="M20" i="16"/>
  <c r="I20" i="16"/>
  <c r="M268" i="16"/>
  <c r="M216" i="16" s="1"/>
  <c r="I233" i="16"/>
  <c r="I216" i="16" s="1"/>
  <c r="N153" i="16"/>
  <c r="J153" i="16"/>
  <c r="L20" i="16"/>
  <c r="N18" i="16"/>
  <c r="N478" i="16" s="1"/>
  <c r="J18" i="16"/>
  <c r="J478" i="16" s="1"/>
  <c r="M153" i="16"/>
  <c r="I153" i="16"/>
  <c r="O20" i="16"/>
  <c r="K20" i="16"/>
  <c r="O268" i="16"/>
  <c r="O216" i="16" s="1"/>
  <c r="K268" i="16"/>
  <c r="K216" i="16" s="1"/>
  <c r="H6" i="14"/>
  <c r="I6" i="14"/>
  <c r="H12" i="14"/>
  <c r="I12" i="14"/>
  <c r="H15" i="14"/>
  <c r="I15" i="14"/>
  <c r="H19" i="14"/>
  <c r="I19" i="14"/>
  <c r="H24" i="14"/>
  <c r="I24" i="14"/>
  <c r="H33" i="14"/>
  <c r="I33" i="14"/>
  <c r="H38" i="14"/>
  <c r="I38" i="14"/>
  <c r="H52" i="14"/>
  <c r="I52" i="14"/>
  <c r="H56" i="14"/>
  <c r="I56" i="14"/>
  <c r="M475" i="16" l="1"/>
  <c r="O475" i="16"/>
  <c r="Q475" i="16" s="1"/>
  <c r="J15" i="16"/>
  <c r="J475" i="16" s="1"/>
  <c r="I475" i="16"/>
  <c r="N15" i="16"/>
  <c r="N475" i="16" s="1"/>
  <c r="K475" i="16"/>
  <c r="K477" i="16"/>
  <c r="I478" i="16"/>
  <c r="L15" i="16"/>
  <c r="L475" i="16" s="1"/>
  <c r="O38" i="13"/>
  <c r="O42" i="13"/>
  <c r="I77" i="13"/>
  <c r="H10" i="10" l="1"/>
  <c r="I10" i="10"/>
  <c r="H11" i="10"/>
  <c r="H9" i="10" s="1"/>
  <c r="H17" i="10"/>
  <c r="I17" i="10"/>
  <c r="H21" i="10"/>
  <c r="I23" i="10"/>
  <c r="I11" i="10" s="1"/>
  <c r="I25" i="10"/>
  <c r="I38" i="10"/>
  <c r="I54" i="10"/>
  <c r="D63" i="10"/>
  <c r="D64" i="10"/>
  <c r="H76" i="10"/>
  <c r="I77" i="10"/>
  <c r="I76" i="10" s="1"/>
  <c r="I78" i="10"/>
  <c r="H79" i="10"/>
  <c r="I79" i="10"/>
  <c r="H88" i="10"/>
  <c r="I88" i="10"/>
  <c r="I95" i="10"/>
  <c r="I112" i="10"/>
  <c r="I171" i="10"/>
  <c r="I214" i="10"/>
  <c r="I213" i="10" s="1"/>
  <c r="H215" i="10"/>
  <c r="I215" i="10"/>
  <c r="H216" i="10"/>
  <c r="I216" i="10"/>
  <c r="H220" i="10"/>
  <c r="I220" i="10"/>
  <c r="I222" i="10"/>
  <c r="H225" i="10"/>
  <c r="I225" i="10"/>
  <c r="H239" i="10"/>
  <c r="I241" i="10"/>
  <c r="I417" i="10" s="1"/>
  <c r="H242" i="10"/>
  <c r="I242" i="10"/>
  <c r="H244" i="10"/>
  <c r="I248" i="10"/>
  <c r="I244" i="10" s="1"/>
  <c r="H254" i="10"/>
  <c r="I257" i="10"/>
  <c r="H260" i="10"/>
  <c r="I262" i="10"/>
  <c r="I258" i="10" s="1"/>
  <c r="I263" i="10"/>
  <c r="I260" i="10" s="1"/>
  <c r="H268" i="10"/>
  <c r="I268" i="10"/>
  <c r="H291" i="10"/>
  <c r="I291" i="10"/>
  <c r="H312" i="10"/>
  <c r="I316" i="10"/>
  <c r="I312" i="10" s="1"/>
  <c r="I342" i="10"/>
  <c r="I338" i="10" s="1"/>
  <c r="H347" i="10"/>
  <c r="I347" i="10"/>
  <c r="H353" i="10"/>
  <c r="I353" i="10"/>
  <c r="I355" i="10"/>
  <c r="I356" i="10"/>
  <c r="H357" i="10"/>
  <c r="I357" i="10"/>
  <c r="I374" i="10"/>
  <c r="I388" i="10"/>
  <c r="I387" i="10" s="1"/>
  <c r="I385" i="10" s="1"/>
  <c r="I397" i="10"/>
  <c r="I395" i="10" s="1"/>
  <c r="I405" i="10"/>
  <c r="I407" i="10"/>
  <c r="H409" i="10"/>
  <c r="I409" i="10"/>
  <c r="I411" i="10"/>
  <c r="I412" i="10"/>
  <c r="I414" i="10"/>
  <c r="H417" i="10"/>
  <c r="H416" i="10" s="1"/>
  <c r="H418" i="10"/>
  <c r="H419" i="10"/>
  <c r="I9" i="10" l="1"/>
  <c r="I418" i="10"/>
  <c r="I259" i="10"/>
  <c r="I254" i="10" s="1"/>
  <c r="I243" i="10"/>
  <c r="I239" i="10" s="1"/>
  <c r="I21" i="10"/>
  <c r="H17" i="9"/>
  <c r="H14" i="9" s="1"/>
  <c r="O17" i="9"/>
  <c r="O14" i="9" s="1"/>
  <c r="H19" i="9"/>
  <c r="O19" i="9"/>
  <c r="H20" i="9"/>
  <c r="O20" i="9"/>
  <c r="H21" i="9"/>
  <c r="O21" i="9"/>
  <c r="H22" i="9"/>
  <c r="O22" i="9"/>
  <c r="H23" i="9"/>
  <c r="O23" i="9"/>
  <c r="H26" i="9"/>
  <c r="I26" i="9"/>
  <c r="I25" i="9" s="1"/>
  <c r="J26" i="9"/>
  <c r="J25" i="9" s="1"/>
  <c r="K26" i="9"/>
  <c r="K25" i="9" s="1"/>
  <c r="L26" i="9"/>
  <c r="L25" i="9" s="1"/>
  <c r="M26" i="9"/>
  <c r="M25" i="9" s="1"/>
  <c r="N26" i="9"/>
  <c r="N25" i="9" s="1"/>
  <c r="O26" i="9"/>
  <c r="O25" i="9" s="1"/>
  <c r="H27" i="9"/>
  <c r="I27" i="9"/>
  <c r="J27" i="9"/>
  <c r="K27" i="9"/>
  <c r="L27" i="9"/>
  <c r="M27" i="9"/>
  <c r="N27" i="9"/>
  <c r="O27" i="9"/>
  <c r="H28" i="9"/>
  <c r="I28" i="9"/>
  <c r="J28" i="9"/>
  <c r="K28" i="9"/>
  <c r="L28" i="9"/>
  <c r="M28" i="9"/>
  <c r="N28" i="9"/>
  <c r="O28" i="9"/>
  <c r="I29" i="9"/>
  <c r="J29" i="9"/>
  <c r="K29" i="9"/>
  <c r="L29" i="9"/>
  <c r="M29" i="9"/>
  <c r="N29" i="9"/>
  <c r="O29" i="9"/>
  <c r="I30" i="9"/>
  <c r="J30" i="9"/>
  <c r="K30" i="9"/>
  <c r="L30" i="9"/>
  <c r="M30" i="9"/>
  <c r="N30" i="9"/>
  <c r="O30" i="9"/>
  <c r="H34" i="9"/>
  <c r="H29" i="9" s="1"/>
  <c r="I37" i="9"/>
  <c r="J37" i="9"/>
  <c r="K37" i="9"/>
  <c r="L37" i="9"/>
  <c r="M37" i="9"/>
  <c r="N37" i="9"/>
  <c r="O37" i="9"/>
  <c r="H41" i="9"/>
  <c r="H37" i="9" s="1"/>
  <c r="N48" i="9"/>
  <c r="H49" i="9"/>
  <c r="I49" i="9"/>
  <c r="J49" i="9"/>
  <c r="K49" i="9"/>
  <c r="L49" i="9"/>
  <c r="M49" i="9"/>
  <c r="N49" i="9"/>
  <c r="O49" i="9"/>
  <c r="I50" i="9"/>
  <c r="J50" i="9"/>
  <c r="K50" i="9"/>
  <c r="L50" i="9"/>
  <c r="M50" i="9"/>
  <c r="N50" i="9"/>
  <c r="O50" i="9"/>
  <c r="H51" i="9"/>
  <c r="I51" i="9"/>
  <c r="J51" i="9"/>
  <c r="K51" i="9"/>
  <c r="L51" i="9"/>
  <c r="M51" i="9"/>
  <c r="N51" i="9"/>
  <c r="O51" i="9"/>
  <c r="I52" i="9"/>
  <c r="J52" i="9"/>
  <c r="K52" i="9"/>
  <c r="L52" i="9"/>
  <c r="M52" i="9"/>
  <c r="I53" i="9"/>
  <c r="I48" i="9" s="1"/>
  <c r="J53" i="9"/>
  <c r="J48" i="9" s="1"/>
  <c r="K53" i="9"/>
  <c r="K48" i="9" s="1"/>
  <c r="L53" i="9"/>
  <c r="L48" i="9" s="1"/>
  <c r="M53" i="9"/>
  <c r="M48" i="9" s="1"/>
  <c r="O53" i="9"/>
  <c r="O48" i="9" s="1"/>
  <c r="H54" i="9"/>
  <c r="H55" i="9"/>
  <c r="H50" i="9" s="1"/>
  <c r="H56" i="9"/>
  <c r="H57" i="9"/>
  <c r="H52" i="9" s="1"/>
  <c r="H63" i="9"/>
  <c r="H60" i="9" s="1"/>
  <c r="O63" i="9"/>
  <c r="O60" i="9" s="1"/>
  <c r="I65" i="9"/>
  <c r="J65" i="9"/>
  <c r="K65" i="9"/>
  <c r="L65" i="9"/>
  <c r="M65" i="9"/>
  <c r="H66" i="9"/>
  <c r="H65" i="9" s="1"/>
  <c r="O66" i="9"/>
  <c r="O65" i="9" s="1"/>
  <c r="H67" i="9"/>
  <c r="O67" i="9"/>
  <c r="H68" i="9"/>
  <c r="O68" i="9"/>
  <c r="H69" i="9"/>
  <c r="O69" i="9"/>
  <c r="H75" i="9"/>
  <c r="H72" i="9" s="1"/>
  <c r="O75" i="9"/>
  <c r="O72" i="9" s="1"/>
  <c r="H77" i="9"/>
  <c r="I77" i="9"/>
  <c r="J77" i="9"/>
  <c r="K77" i="9"/>
  <c r="L77" i="9"/>
  <c r="M77" i="9"/>
  <c r="H78" i="9"/>
  <c r="O78" i="9"/>
  <c r="O77" i="9" s="1"/>
  <c r="H79" i="9"/>
  <c r="O79" i="9"/>
  <c r="H80" i="9"/>
  <c r="O80" i="9"/>
  <c r="H81" i="9"/>
  <c r="O81" i="9"/>
  <c r="I84" i="9"/>
  <c r="J84" i="9"/>
  <c r="K84" i="9"/>
  <c r="L84" i="9"/>
  <c r="M84" i="9"/>
  <c r="H85" i="9"/>
  <c r="H84" i="9" s="1"/>
  <c r="O85" i="9"/>
  <c r="O84" i="9" s="1"/>
  <c r="H86" i="9"/>
  <c r="O86" i="9"/>
  <c r="H87" i="9"/>
  <c r="O87" i="9"/>
  <c r="H88" i="9"/>
  <c r="O88" i="9"/>
  <c r="H92" i="9"/>
  <c r="H91" i="9" s="1"/>
  <c r="I92" i="9"/>
  <c r="I91" i="9" s="1"/>
  <c r="J92" i="9"/>
  <c r="J91" i="9" s="1"/>
  <c r="K92" i="9"/>
  <c r="K91" i="9" s="1"/>
  <c r="L92" i="9"/>
  <c r="L91" i="9" s="1"/>
  <c r="M92" i="9"/>
  <c r="M91" i="9" s="1"/>
  <c r="N92" i="9"/>
  <c r="N91" i="9" s="1"/>
  <c r="O92" i="9"/>
  <c r="O91" i="9" s="1"/>
  <c r="H93" i="9"/>
  <c r="I93" i="9"/>
  <c r="J93" i="9"/>
  <c r="K93" i="9"/>
  <c r="L93" i="9"/>
  <c r="M93" i="9"/>
  <c r="N93" i="9"/>
  <c r="O93" i="9"/>
  <c r="H94" i="9"/>
  <c r="I94" i="9"/>
  <c r="J94" i="9"/>
  <c r="K94" i="9"/>
  <c r="L94" i="9"/>
  <c r="M94" i="9"/>
  <c r="N94" i="9"/>
  <c r="O94" i="9"/>
  <c r="H95" i="9"/>
  <c r="I95" i="9"/>
  <c r="J95" i="9"/>
  <c r="K95" i="9"/>
  <c r="L95" i="9"/>
  <c r="M95" i="9"/>
  <c r="N95" i="9"/>
  <c r="O95" i="9"/>
  <c r="H96" i="9"/>
  <c r="I96" i="9"/>
  <c r="J96" i="9"/>
  <c r="K96" i="9"/>
  <c r="M96" i="9"/>
  <c r="O96" i="9"/>
  <c r="H102" i="9"/>
  <c r="I102" i="9"/>
  <c r="J102" i="9"/>
  <c r="K102" i="9"/>
  <c r="M102" i="9"/>
  <c r="O102" i="9"/>
  <c r="I109" i="9"/>
  <c r="J109" i="9"/>
  <c r="K109" i="9"/>
  <c r="L109" i="9"/>
  <c r="M109" i="9"/>
  <c r="N109" i="9"/>
  <c r="O109" i="9"/>
  <c r="O108" i="9" s="1"/>
  <c r="I110" i="9"/>
  <c r="J110" i="9"/>
  <c r="K110" i="9"/>
  <c r="L110" i="9"/>
  <c r="M110" i="9"/>
  <c r="N110" i="9"/>
  <c r="O110" i="9"/>
  <c r="I111" i="9"/>
  <c r="J111" i="9"/>
  <c r="K111" i="9"/>
  <c r="L111" i="9"/>
  <c r="M111" i="9"/>
  <c r="N111" i="9"/>
  <c r="O111" i="9"/>
  <c r="I112" i="9"/>
  <c r="J112" i="9"/>
  <c r="K112" i="9"/>
  <c r="L112" i="9"/>
  <c r="M112" i="9"/>
  <c r="I113" i="9"/>
  <c r="J113" i="9"/>
  <c r="K113" i="9"/>
  <c r="L113" i="9"/>
  <c r="M113" i="9"/>
  <c r="H114" i="9"/>
  <c r="H113" i="9" s="1"/>
  <c r="O114" i="9"/>
  <c r="O113" i="9" s="1"/>
  <c r="H115" i="9"/>
  <c r="O115" i="9"/>
  <c r="H116" i="9"/>
  <c r="O116" i="9"/>
  <c r="H117" i="9"/>
  <c r="O117" i="9"/>
  <c r="I119" i="9"/>
  <c r="I108" i="9" s="1"/>
  <c r="J119" i="9"/>
  <c r="J108" i="9" s="1"/>
  <c r="K119" i="9"/>
  <c r="K108" i="9" s="1"/>
  <c r="L119" i="9"/>
  <c r="L108" i="9" s="1"/>
  <c r="M119" i="9"/>
  <c r="M108" i="9" s="1"/>
  <c r="O119" i="9"/>
  <c r="H120" i="9"/>
  <c r="H109" i="9" s="1"/>
  <c r="H121" i="9"/>
  <c r="H110" i="9" s="1"/>
  <c r="H122" i="9"/>
  <c r="H111" i="9" s="1"/>
  <c r="H123" i="9"/>
  <c r="H112" i="9" s="1"/>
  <c r="N126" i="9"/>
  <c r="O126" i="9"/>
  <c r="H127" i="9"/>
  <c r="I127" i="9"/>
  <c r="J127" i="9"/>
  <c r="K127" i="9"/>
  <c r="L127" i="9"/>
  <c r="M127" i="9"/>
  <c r="N127" i="9"/>
  <c r="O127" i="9"/>
  <c r="H128" i="9"/>
  <c r="I128" i="9"/>
  <c r="J128" i="9"/>
  <c r="K128" i="9"/>
  <c r="L128" i="9"/>
  <c r="M128" i="9"/>
  <c r="N128" i="9"/>
  <c r="O128" i="9"/>
  <c r="H129" i="9"/>
  <c r="I129" i="9"/>
  <c r="J129" i="9"/>
  <c r="K129" i="9"/>
  <c r="L129" i="9"/>
  <c r="M129" i="9"/>
  <c r="N129" i="9"/>
  <c r="O129" i="9"/>
  <c r="H130" i="9"/>
  <c r="I130" i="9"/>
  <c r="J130" i="9"/>
  <c r="K130" i="9"/>
  <c r="L130" i="9"/>
  <c r="M130" i="9"/>
  <c r="N130" i="9"/>
  <c r="O130" i="9"/>
  <c r="H131" i="9"/>
  <c r="H126" i="9" s="1"/>
  <c r="I131" i="9"/>
  <c r="I126" i="9" s="1"/>
  <c r="J131" i="9"/>
  <c r="J126" i="9" s="1"/>
  <c r="K131" i="9"/>
  <c r="K126" i="9" s="1"/>
  <c r="L131" i="9"/>
  <c r="L126" i="9" s="1"/>
  <c r="M131" i="9"/>
  <c r="M126" i="9" s="1"/>
  <c r="O131" i="9"/>
  <c r="J144" i="9"/>
  <c r="L144" i="9"/>
  <c r="H145" i="9"/>
  <c r="I145" i="9"/>
  <c r="I144" i="9" s="1"/>
  <c r="J145" i="9"/>
  <c r="K145" i="9"/>
  <c r="K144" i="9" s="1"/>
  <c r="L145" i="9"/>
  <c r="M145" i="9"/>
  <c r="M144" i="9" s="1"/>
  <c r="N145" i="9"/>
  <c r="O145" i="9"/>
  <c r="O144" i="9" s="1"/>
  <c r="H146" i="9"/>
  <c r="I146" i="9"/>
  <c r="J146" i="9"/>
  <c r="K146" i="9"/>
  <c r="L146" i="9"/>
  <c r="M146" i="9"/>
  <c r="N146" i="9"/>
  <c r="O146" i="9"/>
  <c r="I147" i="9"/>
  <c r="J147" i="9"/>
  <c r="K147" i="9"/>
  <c r="L147" i="9"/>
  <c r="M147" i="9"/>
  <c r="N147" i="9"/>
  <c r="O147" i="9"/>
  <c r="H148" i="9"/>
  <c r="H149" i="9"/>
  <c r="H144" i="9" s="1"/>
  <c r="I149" i="9"/>
  <c r="J149" i="9"/>
  <c r="K149" i="9"/>
  <c r="L149" i="9"/>
  <c r="M149" i="9"/>
  <c r="O149" i="9"/>
  <c r="H152" i="9"/>
  <c r="H147" i="9" s="1"/>
  <c r="I158" i="9"/>
  <c r="J158" i="9"/>
  <c r="K158" i="9"/>
  <c r="L158" i="9"/>
  <c r="M158" i="9"/>
  <c r="N158" i="9"/>
  <c r="O158" i="9"/>
  <c r="I159" i="9"/>
  <c r="J159" i="9"/>
  <c r="K159" i="9"/>
  <c r="L159" i="9"/>
  <c r="M159" i="9"/>
  <c r="N159" i="9"/>
  <c r="O159" i="9"/>
  <c r="I160" i="9"/>
  <c r="J160" i="9"/>
  <c r="K160" i="9"/>
  <c r="L160" i="9"/>
  <c r="M160" i="9"/>
  <c r="N160" i="9"/>
  <c r="I161" i="9"/>
  <c r="J161" i="9"/>
  <c r="K161" i="9"/>
  <c r="L161" i="9"/>
  <c r="M161" i="9"/>
  <c r="N161" i="9"/>
  <c r="O161" i="9"/>
  <c r="I162" i="9"/>
  <c r="I157" i="9" s="1"/>
  <c r="J162" i="9"/>
  <c r="K162" i="9"/>
  <c r="K157" i="9" s="1"/>
  <c r="L162" i="9"/>
  <c r="N162" i="9"/>
  <c r="N157" i="9" s="1"/>
  <c r="O162" i="9"/>
  <c r="H163" i="9"/>
  <c r="H158" i="9" s="1"/>
  <c r="H164" i="9"/>
  <c r="H159" i="9" s="1"/>
  <c r="H165" i="9"/>
  <c r="H160" i="9" s="1"/>
  <c r="H166" i="9"/>
  <c r="H161" i="9" s="1"/>
  <c r="I168" i="9"/>
  <c r="J168" i="9"/>
  <c r="J157" i="9" s="1"/>
  <c r="K168" i="9"/>
  <c r="L168" i="9"/>
  <c r="L157" i="9" s="1"/>
  <c r="M168" i="9"/>
  <c r="M157" i="9" s="1"/>
  <c r="H169" i="9"/>
  <c r="H170" i="9"/>
  <c r="H168" i="9" s="1"/>
  <c r="H171" i="9"/>
  <c r="O171" i="9"/>
  <c r="O168" i="9" s="1"/>
  <c r="H172" i="9"/>
  <c r="I176" i="9"/>
  <c r="J176" i="9"/>
  <c r="K176" i="9"/>
  <c r="L176" i="9"/>
  <c r="M176" i="9"/>
  <c r="H177" i="9"/>
  <c r="H178" i="9"/>
  <c r="H176" i="9" s="1"/>
  <c r="H179" i="9"/>
  <c r="O179" i="9"/>
  <c r="O176" i="9" s="1"/>
  <c r="H180" i="9"/>
  <c r="I189" i="9"/>
  <c r="J189" i="9"/>
  <c r="K189" i="9"/>
  <c r="L189" i="9"/>
  <c r="M189" i="9"/>
  <c r="O189" i="9"/>
  <c r="H190" i="9"/>
  <c r="H191" i="9"/>
  <c r="H189" i="9" s="1"/>
  <c r="H192" i="9"/>
  <c r="H193" i="9"/>
  <c r="I195" i="9"/>
  <c r="K195" i="9"/>
  <c r="M195" i="9"/>
  <c r="H196" i="9"/>
  <c r="H220" i="9" s="1"/>
  <c r="I196" i="9"/>
  <c r="J196" i="9"/>
  <c r="K196" i="9"/>
  <c r="L196" i="9"/>
  <c r="M196" i="9"/>
  <c r="H197" i="9"/>
  <c r="H221" i="9" s="1"/>
  <c r="I197" i="9"/>
  <c r="J197" i="9"/>
  <c r="K197" i="9"/>
  <c r="L197" i="9"/>
  <c r="M197" i="9"/>
  <c r="H198" i="9"/>
  <c r="H222" i="9" s="1"/>
  <c r="I198" i="9"/>
  <c r="J198" i="9"/>
  <c r="K198" i="9"/>
  <c r="L198" i="9"/>
  <c r="M198" i="9"/>
  <c r="N198" i="9"/>
  <c r="O198" i="9"/>
  <c r="O195" i="9" s="1"/>
  <c r="H199" i="9"/>
  <c r="I199" i="9"/>
  <c r="J199" i="9"/>
  <c r="K199" i="9"/>
  <c r="L199" i="9"/>
  <c r="M199" i="9"/>
  <c r="H200" i="9"/>
  <c r="H195" i="9" s="1"/>
  <c r="I200" i="9"/>
  <c r="J200" i="9"/>
  <c r="J195" i="9" s="1"/>
  <c r="K200" i="9"/>
  <c r="L200" i="9"/>
  <c r="L195" i="9" s="1"/>
  <c r="M200" i="9"/>
  <c r="O200" i="9"/>
  <c r="I219" i="9"/>
  <c r="J219" i="9"/>
  <c r="K219" i="9"/>
  <c r="L219" i="9"/>
  <c r="M219" i="9"/>
  <c r="N219" i="9"/>
  <c r="I220" i="9"/>
  <c r="J220" i="9"/>
  <c r="K220" i="9"/>
  <c r="L220" i="9"/>
  <c r="M220" i="9"/>
  <c r="N220" i="9"/>
  <c r="O220" i="9"/>
  <c r="V220" i="9" s="1"/>
  <c r="Y220" i="9"/>
  <c r="I221" i="9"/>
  <c r="J221" i="9"/>
  <c r="K221" i="9"/>
  <c r="L221" i="9"/>
  <c r="M221" i="9"/>
  <c r="N221" i="9"/>
  <c r="O221" i="9"/>
  <c r="Y221" i="9" s="1"/>
  <c r="I222" i="9"/>
  <c r="J222" i="9"/>
  <c r="K222" i="9"/>
  <c r="L222" i="9"/>
  <c r="M222" i="9"/>
  <c r="N222" i="9"/>
  <c r="H223" i="9"/>
  <c r="I223" i="9"/>
  <c r="J223" i="9"/>
  <c r="K223" i="9"/>
  <c r="L223" i="9"/>
  <c r="M223" i="9"/>
  <c r="N223" i="9"/>
  <c r="O223" i="9"/>
  <c r="I416" i="10" l="1"/>
  <c r="I419" i="10"/>
  <c r="H219" i="9"/>
  <c r="H25" i="9"/>
  <c r="O160" i="9"/>
  <c r="O222" i="9" s="1"/>
  <c r="V221" i="9"/>
  <c r="H119" i="9"/>
  <c r="H108" i="9" s="1"/>
  <c r="H53" i="9"/>
  <c r="H48" i="9" s="1"/>
  <c r="H30" i="9"/>
  <c r="H162" i="9"/>
  <c r="H157" i="9" s="1"/>
  <c r="L15" i="8"/>
  <c r="L14" i="8" s="1"/>
  <c r="M15" i="8"/>
  <c r="J17" i="8"/>
  <c r="L17" i="8"/>
  <c r="H18" i="8"/>
  <c r="I18" i="8"/>
  <c r="J18" i="8"/>
  <c r="K18" i="8"/>
  <c r="L18" i="8"/>
  <c r="M18" i="8"/>
  <c r="I19" i="8"/>
  <c r="K19" i="8"/>
  <c r="M19" i="8"/>
  <c r="H22" i="8"/>
  <c r="H17" i="8" s="1"/>
  <c r="M22" i="8"/>
  <c r="M17" i="8" s="1"/>
  <c r="H27" i="8"/>
  <c r="H25" i="8" s="1"/>
  <c r="I28" i="8"/>
  <c r="I25" i="8" s="1"/>
  <c r="K28" i="8"/>
  <c r="K17" i="8" s="1"/>
  <c r="M28" i="8"/>
  <c r="M25" i="8" s="1"/>
  <c r="H35" i="8"/>
  <c r="I35" i="8"/>
  <c r="K38" i="8"/>
  <c r="K35" i="8" s="1"/>
  <c r="M38" i="8"/>
  <c r="M35" i="8" s="1"/>
  <c r="I43" i="8"/>
  <c r="K43" i="8"/>
  <c r="M43" i="8"/>
  <c r="H46" i="8"/>
  <c r="H43" i="8" s="1"/>
  <c r="M46" i="8"/>
  <c r="I49" i="8"/>
  <c r="K49" i="8"/>
  <c r="H52" i="8"/>
  <c r="H49" i="8" s="1"/>
  <c r="M52" i="8"/>
  <c r="M49" i="8" s="1"/>
  <c r="I56" i="8"/>
  <c r="K56" i="8"/>
  <c r="M56" i="8"/>
  <c r="H59" i="8"/>
  <c r="H56" i="8" s="1"/>
  <c r="I62" i="8"/>
  <c r="K62" i="8"/>
  <c r="H65" i="8"/>
  <c r="H62" i="8" s="1"/>
  <c r="M65" i="8"/>
  <c r="M62" i="8" s="1"/>
  <c r="K69" i="8"/>
  <c r="M69" i="8"/>
  <c r="H72" i="8"/>
  <c r="H69" i="8" s="1"/>
  <c r="K72" i="8"/>
  <c r="H75" i="8"/>
  <c r="M75" i="8"/>
  <c r="H77" i="8"/>
  <c r="K78" i="8"/>
  <c r="K75" i="8" s="1"/>
  <c r="M78" i="8"/>
  <c r="H82" i="8"/>
  <c r="K82" i="8"/>
  <c r="M82" i="8"/>
  <c r="H89" i="8"/>
  <c r="K89" i="8"/>
  <c r="M89" i="8"/>
  <c r="H95" i="8"/>
  <c r="M95" i="8"/>
  <c r="H102" i="8"/>
  <c r="M106" i="8"/>
  <c r="M105" i="8" s="1"/>
  <c r="I107" i="8"/>
  <c r="J107" i="8"/>
  <c r="K107" i="8"/>
  <c r="L107" i="8"/>
  <c r="M107" i="8"/>
  <c r="M108" i="8"/>
  <c r="L108" i="8" s="1"/>
  <c r="M109" i="8"/>
  <c r="L109" i="8" s="1"/>
  <c r="K109" i="8" s="1"/>
  <c r="J109" i="8" s="1"/>
  <c r="I109" i="8" s="1"/>
  <c r="H109" i="8" s="1"/>
  <c r="H315" i="8" s="1"/>
  <c r="M110" i="8"/>
  <c r="H111" i="8"/>
  <c r="H112" i="8"/>
  <c r="H107" i="8" s="1"/>
  <c r="H313" i="8" s="1"/>
  <c r="M112" i="8"/>
  <c r="H114" i="8"/>
  <c r="K117" i="8"/>
  <c r="H118" i="8"/>
  <c r="I118" i="8"/>
  <c r="J118" i="8"/>
  <c r="K118" i="8"/>
  <c r="L118" i="8"/>
  <c r="H119" i="8"/>
  <c r="I119" i="8"/>
  <c r="J119" i="8"/>
  <c r="K119" i="8"/>
  <c r="L119" i="8"/>
  <c r="M119" i="8"/>
  <c r="I120" i="8"/>
  <c r="I117" i="8" s="1"/>
  <c r="J120" i="8"/>
  <c r="J117" i="8" s="1"/>
  <c r="K120" i="8"/>
  <c r="L120" i="8"/>
  <c r="L117" i="8" s="1"/>
  <c r="H121" i="8"/>
  <c r="K121" i="8"/>
  <c r="H122" i="8"/>
  <c r="I122" i="8"/>
  <c r="K122" i="8"/>
  <c r="M125" i="8"/>
  <c r="M120" i="8" s="1"/>
  <c r="M117" i="8" s="1"/>
  <c r="I128" i="8"/>
  <c r="K128" i="8"/>
  <c r="H131" i="8"/>
  <c r="H128" i="8" s="1"/>
  <c r="I134" i="8"/>
  <c r="K134" i="8"/>
  <c r="H137" i="8"/>
  <c r="H134" i="8" s="1"/>
  <c r="I141" i="8"/>
  <c r="K141" i="8"/>
  <c r="M141" i="8"/>
  <c r="H144" i="8"/>
  <c r="H141" i="8" s="1"/>
  <c r="M144" i="8"/>
  <c r="I148" i="8"/>
  <c r="K148" i="8"/>
  <c r="H151" i="8"/>
  <c r="H148" i="8" s="1"/>
  <c r="M151" i="8"/>
  <c r="H155" i="8"/>
  <c r="K155" i="8"/>
  <c r="M155" i="8"/>
  <c r="H162" i="8"/>
  <c r="H163" i="8"/>
  <c r="I163" i="8"/>
  <c r="I161" i="8" s="1"/>
  <c r="J163" i="8"/>
  <c r="K163" i="8"/>
  <c r="K161" i="8" s="1"/>
  <c r="L163" i="8"/>
  <c r="M163" i="8"/>
  <c r="M161" i="8" s="1"/>
  <c r="I164" i="8"/>
  <c r="J164" i="8"/>
  <c r="K164" i="8"/>
  <c r="L164" i="8"/>
  <c r="M164" i="8"/>
  <c r="H165" i="8"/>
  <c r="I165" i="8"/>
  <c r="J165" i="8"/>
  <c r="K165" i="8"/>
  <c r="L165" i="8"/>
  <c r="M165" i="8"/>
  <c r="H166" i="8"/>
  <c r="I166" i="8"/>
  <c r="K166" i="8"/>
  <c r="M166" i="8"/>
  <c r="M169" i="8"/>
  <c r="I173" i="8"/>
  <c r="K173" i="8"/>
  <c r="H176" i="8"/>
  <c r="H173" i="8" s="1"/>
  <c r="M176" i="8"/>
  <c r="M173" i="8" s="1"/>
  <c r="H180" i="8"/>
  <c r="I180" i="8"/>
  <c r="K180" i="8"/>
  <c r="H183" i="8"/>
  <c r="H187" i="8"/>
  <c r="H186" i="8" s="1"/>
  <c r="I187" i="8"/>
  <c r="I186" i="8" s="1"/>
  <c r="J187" i="8"/>
  <c r="K187" i="8"/>
  <c r="K186" i="8" s="1"/>
  <c r="L187" i="8"/>
  <c r="L186" i="8" s="1"/>
  <c r="M187" i="8"/>
  <c r="H188" i="8"/>
  <c r="I188" i="8"/>
  <c r="J188" i="8"/>
  <c r="J186" i="8" s="1"/>
  <c r="K188" i="8"/>
  <c r="L188" i="8"/>
  <c r="M188" i="8"/>
  <c r="H189" i="8"/>
  <c r="I189" i="8"/>
  <c r="J189" i="8"/>
  <c r="K189" i="8"/>
  <c r="L189" i="8"/>
  <c r="H190" i="8"/>
  <c r="I190" i="8"/>
  <c r="J190" i="8"/>
  <c r="K190" i="8"/>
  <c r="L190" i="8"/>
  <c r="H191" i="8"/>
  <c r="M194" i="8"/>
  <c r="M189" i="8" s="1"/>
  <c r="M195" i="8"/>
  <c r="M190" i="8" s="1"/>
  <c r="M315" i="8" s="1"/>
  <c r="Q315" i="8" s="1"/>
  <c r="K200" i="8"/>
  <c r="H201" i="8"/>
  <c r="H200" i="8" s="1"/>
  <c r="I201" i="8"/>
  <c r="I200" i="8" s="1"/>
  <c r="J201" i="8"/>
  <c r="K201" i="8"/>
  <c r="L201" i="8"/>
  <c r="M201" i="8"/>
  <c r="H202" i="8"/>
  <c r="I202" i="8"/>
  <c r="J202" i="8"/>
  <c r="K202" i="8"/>
  <c r="L202" i="8"/>
  <c r="N202" i="8"/>
  <c r="O202" i="8"/>
  <c r="P202" i="8"/>
  <c r="Q202" i="8"/>
  <c r="H203" i="8"/>
  <c r="I203" i="8"/>
  <c r="J203" i="8"/>
  <c r="K203" i="8"/>
  <c r="L203" i="8"/>
  <c r="H204" i="8"/>
  <c r="I204" i="8"/>
  <c r="J204" i="8"/>
  <c r="K204" i="8"/>
  <c r="L204" i="8"/>
  <c r="N204" i="8"/>
  <c r="O204" i="8"/>
  <c r="P204" i="8"/>
  <c r="Q204" i="8"/>
  <c r="H205" i="8"/>
  <c r="M207" i="8"/>
  <c r="M205" i="8" s="1"/>
  <c r="M208" i="8"/>
  <c r="M203" i="8" s="1"/>
  <c r="M209" i="8"/>
  <c r="M204" i="8" s="1"/>
  <c r="I212" i="8"/>
  <c r="L212" i="8"/>
  <c r="H215" i="8"/>
  <c r="H212" i="8" s="1"/>
  <c r="I215" i="8"/>
  <c r="J215" i="8"/>
  <c r="K215" i="8"/>
  <c r="K212" i="8" s="1"/>
  <c r="L215" i="8"/>
  <c r="M215" i="8"/>
  <c r="M212" i="8" s="1"/>
  <c r="H217" i="8"/>
  <c r="I217" i="8"/>
  <c r="K217" i="8"/>
  <c r="H218" i="8"/>
  <c r="H219" i="8"/>
  <c r="H220" i="8"/>
  <c r="H221" i="8"/>
  <c r="H223" i="8"/>
  <c r="I223" i="8"/>
  <c r="K223" i="8"/>
  <c r="L223" i="8"/>
  <c r="M223" i="8"/>
  <c r="H224" i="8"/>
  <c r="H225" i="8"/>
  <c r="H227" i="8"/>
  <c r="K258" i="8"/>
  <c r="H261" i="8"/>
  <c r="H265" i="8"/>
  <c r="H260" i="8" s="1"/>
  <c r="H258" i="8" s="1"/>
  <c r="M265" i="8"/>
  <c r="M260" i="8" s="1"/>
  <c r="H266" i="8"/>
  <c r="M266" i="8"/>
  <c r="M261" i="8" s="1"/>
  <c r="H276" i="8"/>
  <c r="M276" i="8"/>
  <c r="H277" i="8"/>
  <c r="M277" i="8"/>
  <c r="H278" i="8"/>
  <c r="M278" i="8"/>
  <c r="H287" i="8"/>
  <c r="M287" i="8"/>
  <c r="H288" i="8"/>
  <c r="M288" i="8"/>
  <c r="H289" i="8"/>
  <c r="M289" i="8"/>
  <c r="H290" i="8"/>
  <c r="M290" i="8"/>
  <c r="H291" i="8"/>
  <c r="M291" i="8"/>
  <c r="H292" i="8"/>
  <c r="M292" i="8"/>
  <c r="H299" i="8"/>
  <c r="M299" i="8"/>
  <c r="H300" i="8"/>
  <c r="M300" i="8"/>
  <c r="H301" i="8"/>
  <c r="M301" i="8"/>
  <c r="H302" i="8"/>
  <c r="M302" i="8"/>
  <c r="H303" i="8"/>
  <c r="M303" i="8"/>
  <c r="H304" i="8"/>
  <c r="M304" i="8"/>
  <c r="I311" i="8"/>
  <c r="J311" i="8"/>
  <c r="K311" i="8"/>
  <c r="L311" i="8"/>
  <c r="P311" i="8"/>
  <c r="M312" i="8"/>
  <c r="Q312" i="8"/>
  <c r="I313" i="8"/>
  <c r="J313" i="8"/>
  <c r="K313" i="8"/>
  <c r="L313" i="8"/>
  <c r="I315" i="8"/>
  <c r="J315" i="8"/>
  <c r="K315" i="8"/>
  <c r="L315" i="8"/>
  <c r="V222" i="9" l="1"/>
  <c r="Y222" i="9"/>
  <c r="O219" i="9"/>
  <c r="O157" i="9"/>
  <c r="Q157" i="9" s="1"/>
  <c r="L314" i="8"/>
  <c r="K108" i="8"/>
  <c r="J108" i="8" s="1"/>
  <c r="M258" i="8"/>
  <c r="M186" i="8"/>
  <c r="O13" i="8"/>
  <c r="M314" i="8"/>
  <c r="Q314" i="8" s="1"/>
  <c r="M14" i="8"/>
  <c r="Q14" i="8" s="1"/>
  <c r="M263" i="8"/>
  <c r="M202" i="8"/>
  <c r="M313" i="8" s="1"/>
  <c r="Q313" i="8" s="1"/>
  <c r="H164" i="8"/>
  <c r="H161" i="8" s="1"/>
  <c r="H120" i="8"/>
  <c r="H117" i="8" s="1"/>
  <c r="H110" i="8"/>
  <c r="H105" i="8" s="1"/>
  <c r="L106" i="8"/>
  <c r="I17" i="8"/>
  <c r="K15" i="8"/>
  <c r="K25" i="8"/>
  <c r="H19" i="8"/>
  <c r="H263" i="8"/>
  <c r="M191" i="8"/>
  <c r="H28" i="7"/>
  <c r="I28" i="7"/>
  <c r="I45" i="7"/>
  <c r="H91" i="7"/>
  <c r="I91" i="7"/>
  <c r="H109" i="7"/>
  <c r="I109" i="7"/>
  <c r="V219" i="9" l="1"/>
  <c r="Y219" i="9"/>
  <c r="K314" i="8"/>
  <c r="K14" i="8"/>
  <c r="J15" i="8"/>
  <c r="K106" i="8"/>
  <c r="J106" i="8" s="1"/>
  <c r="I106" i="8" s="1"/>
  <c r="H106" i="8" s="1"/>
  <c r="L312" i="8"/>
  <c r="M200" i="8"/>
  <c r="J314" i="8"/>
  <c r="I108" i="8"/>
  <c r="H108" i="8" s="1"/>
  <c r="H314" i="8" s="1"/>
  <c r="M311" i="8"/>
  <c r="Q311" i="8" s="1"/>
  <c r="H16" i="6"/>
  <c r="I20" i="6"/>
  <c r="I16" i="6" s="1"/>
  <c r="I25" i="6"/>
  <c r="H58" i="6"/>
  <c r="I62" i="6"/>
  <c r="I58" i="6" s="1"/>
  <c r="I109" i="6"/>
  <c r="H112" i="6"/>
  <c r="H109" i="6" s="1"/>
  <c r="I114" i="6"/>
  <c r="H120" i="6"/>
  <c r="I120" i="6"/>
  <c r="H145" i="6"/>
  <c r="H144" i="6" s="1"/>
  <c r="I145" i="6"/>
  <c r="H146" i="6"/>
  <c r="I146" i="6"/>
  <c r="I144" i="6" s="1"/>
  <c r="H147" i="6"/>
  <c r="I147" i="6"/>
  <c r="I15" i="8" l="1"/>
  <c r="J312" i="8"/>
  <c r="J14" i="8"/>
  <c r="K312" i="8"/>
  <c r="I314" i="8"/>
  <c r="I61" i="6"/>
  <c r="H37" i="4"/>
  <c r="M37" i="4"/>
  <c r="M44" i="4"/>
  <c r="J45" i="4"/>
  <c r="I46" i="4"/>
  <c r="I43" i="4" s="1"/>
  <c r="K46" i="4"/>
  <c r="K43" i="4" s="1"/>
  <c r="L46" i="4"/>
  <c r="L43" i="4" s="1"/>
  <c r="H47" i="4"/>
  <c r="I47" i="4"/>
  <c r="J47" i="4"/>
  <c r="K47" i="4"/>
  <c r="L47" i="4"/>
  <c r="M47" i="4"/>
  <c r="I48" i="4"/>
  <c r="K48" i="4"/>
  <c r="H50" i="4"/>
  <c r="H48" i="4" s="1"/>
  <c r="J51" i="4"/>
  <c r="J46" i="4" s="1"/>
  <c r="M51" i="4"/>
  <c r="M48" i="4" s="1"/>
  <c r="I55" i="4"/>
  <c r="J55" i="4"/>
  <c r="K55" i="4"/>
  <c r="H57" i="4"/>
  <c r="H55" i="4" s="1"/>
  <c r="M57" i="4"/>
  <c r="M55" i="4" s="1"/>
  <c r="H58" i="4"/>
  <c r="M58" i="4"/>
  <c r="J62" i="4"/>
  <c r="K62" i="4"/>
  <c r="M62" i="4"/>
  <c r="H64" i="4"/>
  <c r="H62" i="4" s="1"/>
  <c r="H65" i="4"/>
  <c r="K68" i="4"/>
  <c r="M68" i="4"/>
  <c r="H70" i="4"/>
  <c r="J71" i="4"/>
  <c r="J68" i="4" s="1"/>
  <c r="I76" i="4"/>
  <c r="H76" i="4" s="1"/>
  <c r="H75" i="4" s="1"/>
  <c r="J76" i="4"/>
  <c r="K76" i="4"/>
  <c r="M76" i="4"/>
  <c r="M75" i="4" s="1"/>
  <c r="L77" i="4"/>
  <c r="K77" i="4" s="1"/>
  <c r="J77" i="4" s="1"/>
  <c r="I77" i="4" s="1"/>
  <c r="M77" i="4"/>
  <c r="I78" i="4"/>
  <c r="K78" i="4"/>
  <c r="L78" i="4"/>
  <c r="I79" i="4"/>
  <c r="K79" i="4"/>
  <c r="H79" i="4" s="1"/>
  <c r="I80" i="4"/>
  <c r="K80" i="4"/>
  <c r="L80" i="4"/>
  <c r="H81" i="4"/>
  <c r="H80" i="4" s="1"/>
  <c r="J82" i="4"/>
  <c r="H82" i="4" s="1"/>
  <c r="H77" i="4" s="1"/>
  <c r="J83" i="4"/>
  <c r="J78" i="4" s="1"/>
  <c r="M83" i="4"/>
  <c r="M78" i="4" s="1"/>
  <c r="I87" i="4"/>
  <c r="K87" i="4"/>
  <c r="M87" i="4"/>
  <c r="H89" i="4"/>
  <c r="H87" i="4" s="1"/>
  <c r="H90" i="4"/>
  <c r="H78" i="4" s="1"/>
  <c r="M96" i="4"/>
  <c r="I97" i="4"/>
  <c r="I98" i="4"/>
  <c r="K98" i="4"/>
  <c r="H100" i="4"/>
  <c r="H98" i="4" s="1"/>
  <c r="H105" i="4"/>
  <c r="H106" i="4"/>
  <c r="M106" i="4"/>
  <c r="M104" i="4" s="1"/>
  <c r="O104" i="4" s="1"/>
  <c r="I107" i="4"/>
  <c r="I104" i="4" s="1"/>
  <c r="J107" i="4"/>
  <c r="K107" i="4"/>
  <c r="K104" i="4" s="1"/>
  <c r="L107" i="4"/>
  <c r="L104" i="4" s="1"/>
  <c r="M107" i="4"/>
  <c r="H108" i="4"/>
  <c r="P108" i="4"/>
  <c r="H109" i="4"/>
  <c r="L109" i="4"/>
  <c r="M109" i="4"/>
  <c r="H115" i="4"/>
  <c r="L115" i="4"/>
  <c r="M115" i="4"/>
  <c r="H121" i="4"/>
  <c r="L121" i="4"/>
  <c r="M121" i="4"/>
  <c r="I127" i="4"/>
  <c r="K127" i="4"/>
  <c r="M127" i="4"/>
  <c r="H133" i="4"/>
  <c r="I133" i="4"/>
  <c r="J133" i="4"/>
  <c r="K133" i="4"/>
  <c r="L133" i="4"/>
  <c r="M133" i="4"/>
  <c r="H139" i="4"/>
  <c r="L139" i="4"/>
  <c r="M139" i="4"/>
  <c r="H145" i="4"/>
  <c r="L145" i="4"/>
  <c r="M145" i="4"/>
  <c r="H151" i="4"/>
  <c r="L151" i="4"/>
  <c r="M151" i="4"/>
  <c r="H157" i="4"/>
  <c r="L157" i="4"/>
  <c r="M157" i="4"/>
  <c r="I163" i="4"/>
  <c r="M163" i="4"/>
  <c r="H166" i="4"/>
  <c r="H163" i="4" s="1"/>
  <c r="H169" i="4"/>
  <c r="I169" i="4"/>
  <c r="M169" i="4"/>
  <c r="H175" i="4"/>
  <c r="I175" i="4"/>
  <c r="M175" i="4"/>
  <c r="H181" i="4"/>
  <c r="I181" i="4"/>
  <c r="M181" i="4"/>
  <c r="M193" i="4"/>
  <c r="M194" i="4"/>
  <c r="I195" i="4"/>
  <c r="I192" i="4" s="1"/>
  <c r="J195" i="4"/>
  <c r="J192" i="4" s="1"/>
  <c r="K195" i="4"/>
  <c r="M195" i="4"/>
  <c r="I197" i="4"/>
  <c r="J197" i="4"/>
  <c r="K197" i="4"/>
  <c r="M197" i="4"/>
  <c r="M192" i="4" s="1"/>
  <c r="H200" i="4"/>
  <c r="H195" i="4" s="1"/>
  <c r="H192" i="4" s="1"/>
  <c r="L208" i="4"/>
  <c r="H209" i="4"/>
  <c r="M209" i="4"/>
  <c r="M208" i="4" s="1"/>
  <c r="H210" i="4"/>
  <c r="M210" i="4"/>
  <c r="I211" i="4"/>
  <c r="I208" i="4" s="1"/>
  <c r="J211" i="4"/>
  <c r="J208" i="4" s="1"/>
  <c r="K211" i="4"/>
  <c r="K208" i="4" s="1"/>
  <c r="M211" i="4"/>
  <c r="H212" i="4"/>
  <c r="M212" i="4"/>
  <c r="I213" i="4"/>
  <c r="J213" i="4"/>
  <c r="K213" i="4"/>
  <c r="M213" i="4"/>
  <c r="H216" i="4"/>
  <c r="H213" i="4" s="1"/>
  <c r="M220" i="4"/>
  <c r="M221" i="4"/>
  <c r="I222" i="4"/>
  <c r="I219" i="4" s="1"/>
  <c r="J222" i="4"/>
  <c r="J219" i="4" s="1"/>
  <c r="K222" i="4"/>
  <c r="K219" i="4" s="1"/>
  <c r="M222" i="4"/>
  <c r="I224" i="4"/>
  <c r="J224" i="4"/>
  <c r="K224" i="4"/>
  <c r="M224" i="4"/>
  <c r="M219" i="4" s="1"/>
  <c r="H227" i="4"/>
  <c r="H222" i="4" s="1"/>
  <c r="K261" i="4"/>
  <c r="H263" i="4"/>
  <c r="H261" i="4" s="1"/>
  <c r="M263" i="4"/>
  <c r="K266" i="4"/>
  <c r="M266" i="4"/>
  <c r="M261" i="4" s="1"/>
  <c r="H268" i="4"/>
  <c r="H266" i="4" s="1"/>
  <c r="I276" i="4"/>
  <c r="I275" i="4" s="1"/>
  <c r="I277" i="4"/>
  <c r="I278" i="4"/>
  <c r="K278" i="4"/>
  <c r="K275" i="4" s="1"/>
  <c r="M278" i="4"/>
  <c r="M275" i="4" s="1"/>
  <c r="I279" i="4"/>
  <c r="I280" i="4"/>
  <c r="K280" i="4"/>
  <c r="M280" i="4"/>
  <c r="H283" i="4"/>
  <c r="H280" i="4" s="1"/>
  <c r="H289" i="4"/>
  <c r="M289" i="4"/>
  <c r="H290" i="4"/>
  <c r="M290" i="4"/>
  <c r="I291" i="4"/>
  <c r="I288" i="4" s="1"/>
  <c r="J291" i="4"/>
  <c r="K291" i="4"/>
  <c r="K288" i="4" s="1"/>
  <c r="L291" i="4"/>
  <c r="L288" i="4" s="1"/>
  <c r="H292" i="4"/>
  <c r="I293" i="4"/>
  <c r="J293" i="4"/>
  <c r="K293" i="4"/>
  <c r="L293" i="4"/>
  <c r="H294" i="4"/>
  <c r="H293" i="4" s="1"/>
  <c r="M296" i="4"/>
  <c r="M293" i="4" s="1"/>
  <c r="H297" i="4"/>
  <c r="L299" i="4"/>
  <c r="M299" i="4"/>
  <c r="H302" i="4"/>
  <c r="H291" i="4" s="1"/>
  <c r="I306" i="4"/>
  <c r="J306" i="4"/>
  <c r="K306" i="4"/>
  <c r="K305" i="4" s="1"/>
  <c r="L306" i="4"/>
  <c r="M306" i="4"/>
  <c r="I307" i="4"/>
  <c r="J307" i="4"/>
  <c r="K307" i="4"/>
  <c r="L307" i="4"/>
  <c r="M307" i="4"/>
  <c r="I308" i="4"/>
  <c r="I305" i="4" s="1"/>
  <c r="K308" i="4"/>
  <c r="L308" i="4"/>
  <c r="I309" i="4"/>
  <c r="J309" i="4"/>
  <c r="K309" i="4"/>
  <c r="I310" i="4"/>
  <c r="J313" i="4"/>
  <c r="J308" i="4" s="1"/>
  <c r="M313" i="4"/>
  <c r="M308" i="4" s="1"/>
  <c r="J323" i="4"/>
  <c r="K323" i="4"/>
  <c r="M323" i="4"/>
  <c r="H325" i="4"/>
  <c r="H323" i="4" s="1"/>
  <c r="H326" i="4"/>
  <c r="J331" i="4"/>
  <c r="K331" i="4"/>
  <c r="M331" i="4"/>
  <c r="H332" i="4"/>
  <c r="H331" i="4" s="1"/>
  <c r="H333" i="4"/>
  <c r="H334" i="4"/>
  <c r="H335" i="4"/>
  <c r="H309" i="4" s="1"/>
  <c r="K337" i="4"/>
  <c r="H339" i="4"/>
  <c r="M339" i="4"/>
  <c r="M337" i="4" s="1"/>
  <c r="M340" i="4"/>
  <c r="M342" i="4"/>
  <c r="K349" i="4"/>
  <c r="M349" i="4"/>
  <c r="H352" i="4"/>
  <c r="H340" i="4" s="1"/>
  <c r="J352" i="4"/>
  <c r="J340" i="4" s="1"/>
  <c r="I356" i="4"/>
  <c r="K356" i="4"/>
  <c r="H357" i="4"/>
  <c r="H356" i="4" s="1"/>
  <c r="H358" i="4"/>
  <c r="H359" i="4"/>
  <c r="M359" i="4"/>
  <c r="H360" i="4"/>
  <c r="H368" i="4"/>
  <c r="I368" i="4"/>
  <c r="K368" i="4"/>
  <c r="M368" i="4"/>
  <c r="M356" i="4" s="1"/>
  <c r="K376" i="4"/>
  <c r="M376" i="4"/>
  <c r="H379" i="4"/>
  <c r="H376" i="4" s="1"/>
  <c r="I379" i="4"/>
  <c r="I376" i="4" s="1"/>
  <c r="M379" i="4"/>
  <c r="H381" i="4"/>
  <c r="I381" i="4"/>
  <c r="K381" i="4"/>
  <c r="M381" i="4"/>
  <c r="K404" i="4"/>
  <c r="H407" i="4"/>
  <c r="H404" i="4" s="1"/>
  <c r="I407" i="4"/>
  <c r="I404" i="4" s="1"/>
  <c r="M407" i="4"/>
  <c r="M404" i="4" s="1"/>
  <c r="I409" i="4"/>
  <c r="K409" i="4"/>
  <c r="M409" i="4"/>
  <c r="H412" i="4"/>
  <c r="H409" i="4" s="1"/>
  <c r="M418" i="4"/>
  <c r="M417" i="4" s="1"/>
  <c r="M419" i="4"/>
  <c r="H420" i="4"/>
  <c r="H417" i="4" s="1"/>
  <c r="K420" i="4"/>
  <c r="K417" i="4" s="1"/>
  <c r="M420" i="4"/>
  <c r="H422" i="4"/>
  <c r="K422" i="4"/>
  <c r="M422" i="4"/>
  <c r="H434" i="4"/>
  <c r="M434" i="4"/>
  <c r="K437" i="4"/>
  <c r="K434" i="4" s="1"/>
  <c r="H439" i="4"/>
  <c r="M439" i="4"/>
  <c r="K442" i="4"/>
  <c r="K439" i="4" s="1"/>
  <c r="Q445" i="4"/>
  <c r="S445" i="4"/>
  <c r="I447" i="4"/>
  <c r="K447" i="4"/>
  <c r="L447" i="4"/>
  <c r="H448" i="4"/>
  <c r="Q448" i="4" s="1"/>
  <c r="M448" i="4"/>
  <c r="O448" i="4"/>
  <c r="S448" i="4"/>
  <c r="H15" i="8" l="1"/>
  <c r="I14" i="8"/>
  <c r="I312" i="8"/>
  <c r="J337" i="4"/>
  <c r="J447" i="4"/>
  <c r="J305" i="4"/>
  <c r="K75" i="4"/>
  <c r="M305" i="4"/>
  <c r="J75" i="4"/>
  <c r="J43" i="4"/>
  <c r="H337" i="4"/>
  <c r="J310" i="4"/>
  <c r="H306" i="4"/>
  <c r="M291" i="4"/>
  <c r="M288" i="4" s="1"/>
  <c r="H278" i="4"/>
  <c r="H275" i="4" s="1"/>
  <c r="H107" i="4"/>
  <c r="H104" i="4" s="1"/>
  <c r="I75" i="4"/>
  <c r="M45" i="4"/>
  <c r="M446" i="4" s="1"/>
  <c r="H299" i="4"/>
  <c r="H288" i="4" s="1"/>
  <c r="H224" i="4"/>
  <c r="H219" i="4" s="1"/>
  <c r="L75" i="4"/>
  <c r="J48" i="4"/>
  <c r="J349" i="4"/>
  <c r="H313" i="4"/>
  <c r="H307" i="4"/>
  <c r="H446" i="4" s="1"/>
  <c r="H211" i="4"/>
  <c r="H208" i="4" s="1"/>
  <c r="H197" i="4"/>
  <c r="M46" i="4"/>
  <c r="M447" i="4" s="1"/>
  <c r="H45" i="4"/>
  <c r="H349" i="4"/>
  <c r="M310" i="4"/>
  <c r="M80" i="4"/>
  <c r="H71" i="4"/>
  <c r="H68" i="4" s="1"/>
  <c r="H14" i="8" l="1"/>
  <c r="H312" i="8"/>
  <c r="H311" i="8" s="1"/>
  <c r="O447" i="4"/>
  <c r="S447" i="4"/>
  <c r="S446" i="4"/>
  <c r="M444" i="4"/>
  <c r="O446" i="4"/>
  <c r="H305" i="4"/>
  <c r="M43" i="4"/>
  <c r="H310" i="4"/>
  <c r="H308" i="4"/>
  <c r="Q446" i="4"/>
  <c r="H46" i="4"/>
  <c r="H43" i="4" s="1"/>
  <c r="S444" i="4" l="1"/>
  <c r="O444" i="4"/>
  <c r="H447" i="4"/>
  <c r="Q447" i="4" l="1"/>
  <c r="H444" i="4"/>
  <c r="Q444" i="4" s="1"/>
  <c r="M118" i="8"/>
  <c r="M123" i="8"/>
  <c r="M122" i="8"/>
  <c r="M148" i="8"/>
</calcChain>
</file>

<file path=xl/comments1.xml><?xml version="1.0" encoding="utf-8"?>
<comments xmlns="http://schemas.openxmlformats.org/spreadsheetml/2006/main">
  <authors>
    <author>voichenko-ov</author>
  </authors>
  <commentList>
    <comment ref="I58" authorId="0">
      <text>
        <r>
          <rPr>
            <b/>
            <sz val="9"/>
            <color indexed="81"/>
            <rFont val="Tahoma"/>
            <family val="2"/>
            <charset val="204"/>
          </rPr>
          <t>voichenko-ov:</t>
        </r>
        <r>
          <rPr>
            <sz val="9"/>
            <color indexed="81"/>
            <rFont val="Tahoma"/>
            <family val="2"/>
            <charset val="204"/>
          </rPr>
          <t xml:space="preserve">
</t>
        </r>
      </text>
    </comment>
  </commentList>
</comments>
</file>

<file path=xl/comments2.xml><?xml version="1.0" encoding="utf-8"?>
<comments xmlns="http://schemas.openxmlformats.org/spreadsheetml/2006/main">
  <authors>
    <author>Автор</author>
  </authors>
  <commentList>
    <comment ref="E52" authorId="0">
      <text>
        <r>
          <rPr>
            <b/>
            <sz val="9"/>
            <color indexed="81"/>
            <rFont val="Tahoma"/>
            <family val="2"/>
            <charset val="204"/>
          </rPr>
          <t>Автор:</t>
        </r>
        <r>
          <rPr>
            <sz val="9"/>
            <color indexed="81"/>
            <rFont val="Tahoma"/>
            <charset val="1"/>
          </rPr>
          <t xml:space="preserve">
Нужно откорректировать дату в плане реализации. Пишут дату окончания 31.03 - и продолжают реализацию и в апреле, и в июне, и т.д.</t>
        </r>
      </text>
    </comment>
  </commentList>
</comments>
</file>

<file path=xl/comments3.xml><?xml version="1.0" encoding="utf-8"?>
<comments xmlns="http://schemas.openxmlformats.org/spreadsheetml/2006/main">
  <authors>
    <author>Яценко Полина Олеговна</author>
  </authors>
  <commentList>
    <comment ref="E226" authorId="0">
      <text>
        <r>
          <rPr>
            <b/>
            <sz val="9"/>
            <color indexed="81"/>
            <rFont val="Tahoma"/>
            <family val="2"/>
            <charset val="204"/>
          </rPr>
          <t>Яценко Полина Олеговна:</t>
        </r>
        <r>
          <rPr>
            <sz val="9"/>
            <color indexed="81"/>
            <rFont val="Tahoma"/>
            <family val="2"/>
            <charset val="204"/>
          </rPr>
          <t xml:space="preserve">
направление документов не гарантирует включение в АИП) Поменяйте местами с КС 19. в результат решение комиссии, а в КС уже поставьте направлены документы в Министерство</t>
        </r>
      </text>
    </comment>
    <comment ref="E306" authorId="0">
      <text>
        <r>
          <rPr>
            <b/>
            <sz val="9"/>
            <color indexed="81"/>
            <rFont val="Tahoma"/>
            <family val="2"/>
            <charset val="204"/>
          </rPr>
          <t>Яценко Полина Олеговна:</t>
        </r>
        <r>
          <rPr>
            <sz val="9"/>
            <color indexed="81"/>
            <rFont val="Tahoma"/>
            <family val="2"/>
            <charset val="204"/>
          </rPr>
          <t xml:space="preserve">
не результат. Сделайте по аналогии с 1 подпрограммой</t>
        </r>
      </text>
    </comment>
    <comment ref="E317" authorId="0">
      <text>
        <r>
          <rPr>
            <b/>
            <sz val="9"/>
            <color indexed="81"/>
            <rFont val="Tahoma"/>
            <family val="2"/>
            <charset val="204"/>
          </rPr>
          <t>Яценко Полина Олеговна:</t>
        </r>
        <r>
          <rPr>
            <sz val="9"/>
            <color indexed="81"/>
            <rFont val="Tahoma"/>
            <family val="2"/>
            <charset val="204"/>
          </rPr>
          <t xml:space="preserve">
результат мероприятия должен быть поуже, чем ОМ. Либо в ОМ переформулируйте результат.</t>
        </r>
      </text>
    </comment>
    <comment ref="E323" authorId="0">
      <text>
        <r>
          <rPr>
            <b/>
            <sz val="9"/>
            <color indexed="81"/>
            <rFont val="Tahoma"/>
            <family val="2"/>
            <charset val="204"/>
          </rPr>
          <t>Яценко Полина Олеговна:</t>
        </r>
        <r>
          <rPr>
            <sz val="9"/>
            <color indexed="81"/>
            <rFont val="Tahoma"/>
            <family val="2"/>
            <charset val="204"/>
          </rPr>
          <t xml:space="preserve">
Все организации…..оказывают услуги в соответствии со стандартами.</t>
        </r>
      </text>
    </comment>
    <comment ref="E345" authorId="0">
      <text>
        <r>
          <rPr>
            <b/>
            <sz val="9"/>
            <color indexed="81"/>
            <rFont val="Tahoma"/>
            <family val="2"/>
            <charset val="204"/>
          </rPr>
          <t>Яценко Полина Олеговна:</t>
        </r>
        <r>
          <rPr>
            <sz val="9"/>
            <color indexed="81"/>
            <rFont val="Tahoma"/>
            <family val="2"/>
            <charset val="204"/>
          </rPr>
          <t xml:space="preserve">
Все организации…..оказывают услуги в соответствии со стандартами.</t>
        </r>
      </text>
    </comment>
  </commentList>
</comments>
</file>

<file path=xl/sharedStrings.xml><?xml version="1.0" encoding="utf-8"?>
<sst xmlns="http://schemas.openxmlformats.org/spreadsheetml/2006/main" count="8414" uniqueCount="2314">
  <si>
    <t>Вывод об эффективности реализации муниципальной программы за отчетный квартал:» Реализация муниципальной программы МО ГО "Сыктывкар" "Городское хозяйство" является эффективной по итогам 3 квартала 2022 года. 
Эффективность  =  (14 ВКС/ 17 КС+ 4 ВМ/ 4М + 826912,8/1388077,6) /3*100= 80,6%</t>
  </si>
  <si>
    <t>ВИ</t>
  </si>
  <si>
    <t>МБ</t>
  </si>
  <si>
    <t>РБ</t>
  </si>
  <si>
    <t>ФБ</t>
  </si>
  <si>
    <t>всего</t>
  </si>
  <si>
    <t>Первый заместитель руководителя администрации МО ГО "Сыктывкар" А.А. Можегов, Руководитель администрации Эжвинского района МО ГО "Сыктывкар" С.В. Воронин</t>
  </si>
  <si>
    <t>Муниципальная программа МО ГО "Сыктывкар" "Городское хозяйство" (ИТОГО)</t>
  </si>
  <si>
    <t>факт</t>
  </si>
  <si>
    <t>план</t>
  </si>
  <si>
    <t>Х</t>
  </si>
  <si>
    <t>Начальник УЖКХ администрации МО ГО "Сыктывкар" А.Г. Гонтарь; Заместитель руководителя администрации Эжвинского района МО ГО "Сыктывкар" Т.А. Таскаева; Начальник УДИТиС администрации МО ГО "Сыктывкар" А.В. Лозовой</t>
  </si>
  <si>
    <t>Основное мероприятие 5.1.2.  Реализация прочих функций, связанных с муниципальным управлением</t>
  </si>
  <si>
    <t>Основное мероприятие 5.1.1. Обеспечение функций муниципальных органов, в том числе территориальных органов</t>
  </si>
  <si>
    <t xml:space="preserve">Подпрограмма 5. "Обеспечение создания условий для реализации муниципальной программы"     </t>
  </si>
  <si>
    <t>Выполнены подрядными организациями работы 
11.02.2022, 16.02.2022
17.02.2022, 27.07.2022
18.08.2022, 21.09.2022</t>
  </si>
  <si>
    <t xml:space="preserve">Начальник отдела контроля за содержанием и эксплуатацией инфраструктуры городского хозяйства УЖКХ администрации МО ГО "Сыктывкар" А.А. Телегин </t>
  </si>
  <si>
    <t>срок не наступил</t>
  </si>
  <si>
    <t>Контрольное событие 50. Выполнены СМР по объектам в соответствии с утвержденным планом</t>
  </si>
  <si>
    <t>Выполнены подрядными организациями работы 
23.06.2022, 05.07.2022
08.09.2022</t>
  </si>
  <si>
    <t>2 квартал</t>
  </si>
  <si>
    <t>выполнено в срок</t>
  </si>
  <si>
    <t>Контрольное событие 49. Разработаны ПИР по объектам в соответствии с утвержденным планом</t>
  </si>
  <si>
    <t>-</t>
  </si>
  <si>
    <t>Мероприятие 4.2.2.1. Устройство сетей уличного освещения с применением энергосберегающих технологий</t>
  </si>
  <si>
    <t>3.1</t>
  </si>
  <si>
    <t>Начальник УЖКХ администрации МО ГО "Сыктывкар" А.Г. Гонтарь; Заместитель руководителя администрации Эжвинского района МО ГО "Сыктывкар" Т.А. Таскаева</t>
  </si>
  <si>
    <t xml:space="preserve">Основное мероприятие 4.2.2. Мероприятия по энергосбережению и повышению энергетической эффективности коммунального хозяйства и сферы благоустройства
</t>
  </si>
  <si>
    <t>Произведена оплата затрат по установке общедомовых приборов учета (в доле пропорциональной муниципальной) в 7 МКД (установлены ОПУ в количестве 18 шт.). 
04.03.2022 10.03.2022
Выполнено возмещение затрат по замене ИПУ в 4-х жилых помещениях
17.02.2022, 09.03.2022
11.03.2022, 20.05.2022
21.06.2022</t>
  </si>
  <si>
    <t>Начальник отдела контроля за управлением жилищным фондом  УЖКХ администрации МО ГО "Сыктывкар" Т.Н. Любаева; Зведующий отделом районного хозяйства администрации Эжвинского района МО ГО "Сыктывкар" И.А. Зорина</t>
  </si>
  <si>
    <t>Контрольное событие 48. Выполнены работы по установке приборов учета</t>
  </si>
  <si>
    <t>Произведена оплата затрат по установке общедомовых приборов учета (в доле пропорциональной муниципальной) в 7 МКД (установлены ОПУ в количестве 18 шт.). 
04.03.2022 10.03.2022
Выполнено возмещение затрат по замене ИПУ в 3-х жилых помещениях 
09.03.2022 11.03.2022 20.05.2022 21.06.2022 Установка 48 индивидуальных приборов учета потребления коммунальных услуг в 19 муниципальных жилых помещениях
31.08.2022</t>
  </si>
  <si>
    <t>Начальник отдела контроля за управлением жилищным фондом  УЖКХ администрации МО ГО "Сыктывкар" Т.Н. Любаева, Заведующий отделом районного хозяйства администрации Эжвинского района МО ГО "Сыктывкар" И.А. Зорина</t>
  </si>
  <si>
    <t>Мероприятие 4.2.1.1. Установка индивидуальных приборов учета в муниципальных жилых помещениях и оплата установки общедомовых приборов учета (в доле пропорциональной муниципальной собственности)</t>
  </si>
  <si>
    <t>2.1</t>
  </si>
  <si>
    <t>Начальник УЖКХ администрации МО ГО "Сыктывкар" А.Г. Гонтарь; Заведующий отделом районного хозяйства администрации Эжвинского района МО ГО "Сыктывкар" И.А. Зорина</t>
  </si>
  <si>
    <t>Основное мероприятие 4.2.1. Мероприятия по энергосбережению и повышению энергетической эффективности жилищного фонда</t>
  </si>
  <si>
    <t>не выполнено в связи отстутствием запроса по отчетности</t>
  </si>
  <si>
    <t>ежеквартально</t>
  </si>
  <si>
    <t>Начальник отдела контроля за содержанием и эксплуатацией инфраструктуры городского хозяйства УЖКХ администрации МО ГО "Сыктывкар" А.А. Телегин</t>
  </si>
  <si>
    <t>просрочено</t>
  </si>
  <si>
    <t>Контрольное событие 47. Предоставлена отчетность в ГБУ РК «Коми республиканский центр энергосбережения»</t>
  </si>
  <si>
    <t>Мероприятие 4.1.1.1. Сбор и анализ информации по проведению мероприятий по энергосбережению</t>
  </si>
  <si>
    <t>1.1</t>
  </si>
  <si>
    <t>Основное мероприятие 4.1.1. Обеспечение комплексной работы по энергосбережению и повышению энергетической эффективности бюджетной сферы, в том числе организация функционирования системы автоматизированного учета потребления органами местного самоуправления и муниципальными учреждениями энергетических ресурсов посредством обеспечения дистанционного сбора, анализа и передачи в адрес ресурсоснабжающих организаций данных</t>
  </si>
  <si>
    <t xml:space="preserve">Подпрограмма 4. "Энергосбережение и повышение энергетической эффективности на территории МО ГО "Сыктывкар" </t>
  </si>
  <si>
    <t xml:space="preserve">Выполнены подрядными организациями работы по транспортировке тел умерших: Перевезено 1038 в том числе на территории Эжвинского района перевезено 206 тел умерших. 
26.01.2022, 31.01.2022
26.02.2022, 28.02.2022
26.03.2022, 31.03.2022
05.04.2022, 30.04.2022
04.05.2022, 31.05.2022
30.06.2022, 26.07.2022 
31.07.2022, 26.08.2022 31.08.2022, 21.09.2022 01.08.2022, 30.08.2022  29.09.2022, 30.09.2022
</t>
  </si>
  <si>
    <t>ежемесячно</t>
  </si>
  <si>
    <t>Начальник отдела контроля за содержанием и эксплуатацией инфраструктуры городского хозяйства УЖКХ администрации МО ГО "Сыктывкар" А.А. Телегин,Заведующий отделом районного хозяйства администрации Эжвинского района МО ГО "Сыктывкар" И.А. Зорина</t>
  </si>
  <si>
    <t>Контрольное событие 46. Выполнены подрядными организациями работы по транспортировке тел умерших с места смерти до морга</t>
  </si>
  <si>
    <t>Выполнена транспортировка тел умерших с места смерти до морга- 722 тела</t>
  </si>
  <si>
    <t>Начальник отдела контроля за содержанием и эксплуатацией инфраструктуры городского хозяйства УЖКХ администрации МО ГО "Сыктывкар" А.А. Телегин , Заведующий отделом районного хозяйства администрации Эжвинского района МО ГО "Сыктывкар" И.А. Зорина</t>
  </si>
  <si>
    <t>Мероприятие 3.3.2.1. Транспортировка тел умерших с места смерти до морга</t>
  </si>
  <si>
    <t>7.1</t>
  </si>
  <si>
    <t>Основное мероприятие 3.3.2. Организация выполнения отдельных услуг по ритуальному обслуживанию населения</t>
  </si>
  <si>
    <t xml:space="preserve">Предоставлена субсидия
28.01.2022
28.02.2022
01.03.2022
28.03.2022
26.04.2022
05.05.2022
27.05.2022
01.06.2022
22.06.2022
01.07.2022
28.07.2022
30.08.2022
29.09.2022
Общая численность граждан, которая воспользовалась бытовыми услугами  составляет 71689 чел.   в т.ч. на территории Эжвинского района - 7 249 чел. </t>
  </si>
  <si>
    <t>Руководитель службы экономического и бухгалтерского учета УЖКХ администрации МО ГО "Сыктывкар" Н.М. Попова; Заведующий отделом финансов и бухгалтерского учета администрации Эжвинского района МО ГО "Сыктывкар" Е.В. Меледина</t>
  </si>
  <si>
    <t>Контрольное событие 45. Предоставлена субсидия на частичное возмещение недополученных доходов, возникающих в связи с предоставлением бытовых услуг по помывке населения в банях по тарифам, установленным Советом МО ГО "Сыктывкар" на текущий год (своевременная проверка предоставленных документов, перечисление средств бюджета МО ГО "Сыктывкар", соблюдение порядка предоставления субсидии)</t>
  </si>
  <si>
    <t>Постановление администрации МО городского округа "Сыктывкар" от 21.01.2022 N 1/142</t>
  </si>
  <si>
    <t>Заместитель начальника УЖКХ администрации МО ГО "Сыктывкар" О.Б. Бондаренко</t>
  </si>
  <si>
    <t xml:space="preserve">Контрольное событие 44. Подготовлены проекты нормативных правовых документов в рамках реализации мероприятия
</t>
  </si>
  <si>
    <t>Начальник УЖКХ администрации МО ГО "Сыктывкар" А.Г. Гонтарь;  Заместитель руководителя администрации Эжвинского района МО ГО "Сыктывкар" Т.А. Таскаева</t>
  </si>
  <si>
    <t xml:space="preserve">Мероприятие 3.3.1.2. Частичная компенсация недополученных доходов, возникающих в связи с предоставлением бытовых услуг по помывке населения в банях по тарифам, установленным Советом МО ГО "Сыктывкар" </t>
  </si>
  <si>
    <t>6.2</t>
  </si>
  <si>
    <t>Решение Совета МО ГО «Сыктывкар» от 23.06.2022 № 15/2022-235 «Об установлении тарифов на услуги бань МУП «Сыктывкарский банно-прачечный трест»
Тарифы установлены с 01.07.2022 по 31.12.2022;
Установлены тарифы на услуги бань ЭМУП "Жилкомхоз" на 2022 год.
16.12.2021 23.06.2022</t>
  </si>
  <si>
    <t>июнь, декабрь</t>
  </si>
  <si>
    <t>Начальник управления экономики и анализа администрации МО ГО "Сыктывкар" Ю.С.Малышева; Заместитель руководителя администрации Эжвинского района МО ГО "Сыктывкар" Т.А. Таскаева</t>
  </si>
  <si>
    <t>Контрольное событие 43. Подготовлены и предоставлены на рассмотрение Совета МО ГО "Сыктывкар" проекты решения Совета МО ГО "Сыктывкар" об установлении тарифов на услуги бань</t>
  </si>
  <si>
    <t>Мероприятие  3.3.1.1. Установление тарифов на услуги муниципальных бань</t>
  </si>
  <si>
    <t>6.1</t>
  </si>
  <si>
    <t xml:space="preserve">Начальник УЖКХ администрации МО ГО "Сыктывкар" А.Г.Гонтарь; Заместитель руководителя администрации Эжвинского района МО ГО "Сыктывкар" Т.А.Таскаева; Начальник управления экономики и анализа администрации МО ГО "Сыктывкар" Ю.С.Малышева
</t>
  </si>
  <si>
    <t>Основное мероприятие 3.3.1. Обеспечение предоставления услуг по помывке населения в муниципальных банях</t>
  </si>
  <si>
    <t>3,4 квартал</t>
  </si>
  <si>
    <t>Заместитель начальника УДИТиС администрации МО ГО "Сыктывкар" О.С. Южаков</t>
  </si>
  <si>
    <t>Контрольное событие 42. Предоставлена субсидия на частичное возмещение недополученных доходов и затрат перевозчиков (своевременную проверку предоставленных документов, перечисление средств бюджета МО ГО "Сыктывкар", соблюдение порядка предоставления субсидии)</t>
  </si>
  <si>
    <t xml:space="preserve"> Решение Совета МО ГО «Сыктывкар» № 14/2022-216 от 28.03.2022 года «Об осуществлении перевозок внутренним водным транспортом на территории МО ГО «Сыктывкар» в 2022 году.</t>
  </si>
  <si>
    <t xml:space="preserve">Контрольное событие 41. Подготовлены проекты нормативных правовых документов в рамках реализации мероприятия
</t>
  </si>
  <si>
    <t>Начальник УДИТиС администрации МО ГО "Сыктывкар" А.В. Лозовой</t>
  </si>
  <si>
    <t>Мероприятие 3.2.2.2. Возмещение недополученных доходов и затрат организациям, осуществляющим перевозку граждан и транспортных средств  на территории МО ГО "Сыктывкар"  речным транспортом</t>
  </si>
  <si>
    <t>5.2</t>
  </si>
  <si>
    <t>№1,2,4 от 31.01.2022
№ 2,5 от 28.02.2022
№ 8,19,20,21,22,351,352 от 31.03.2022
№9,10,30,31,32,33 от 30.04.2022
№ 452  от 25.04.2022
№623,625  от 30.04.2022 
№ 580 от 19.05.2022
№ 41,43,5 от 31.05.2022
№ 6,24,50,51,52,53 от 30.06.2022
№ 899 от 25.07.2022
№ 18,25,61,62,63,64,65 от 31.07.2022
№ 70 от 21.08.2022
№ 945 от 03.08.2022</t>
  </si>
  <si>
    <t>Контрольное событие 40. Организован контроль за соблюдением порядка организации пассажирских и грузовых перевозок речным транспортом в период текущего года на территории МО ГО "Сыктывкар"</t>
  </si>
  <si>
    <t xml:space="preserve">Постановление № 4/1214 от 29.04.2022 «Об утверждении порядка организации пассажирских и грузовых перевозок внутренним водным транспортом в период навигации 2022 года на территории МО ГО «Сыктывкар» </t>
  </si>
  <si>
    <t>Контрольное событие 39. Разработан и утвержден порядок организации пассажирских и грузовых перевозок речным транспортом в период навигации текущего года на территории МО ГО "Сыктывкар"</t>
  </si>
  <si>
    <t>Мероприятие 3.2.2.1.  Организация контроля за осуществлением  пассажирских и грузовых перевозок (общественным речным транспортом) на территории МО ГО «Сыктывкар».</t>
  </si>
  <si>
    <t>5.1</t>
  </si>
  <si>
    <t xml:space="preserve"> Начальник УДИТиС администрации МО ГО "Сыктывкар" А.В. Лозовой</t>
  </si>
  <si>
    <t>Основное мероприятие 3.2.2. Организация муниципальных перевозок речным транспортом</t>
  </si>
  <si>
    <t>Контрольное событие 38. Сформированы результаты обследования пассажиропотока</t>
  </si>
  <si>
    <t>Мероприятие   3.2.1.3. Организация обследования пассажиропотока</t>
  </si>
  <si>
    <t>4.3</t>
  </si>
  <si>
    <t xml:space="preserve">Предоставлена субсидия:
06.04.2022 
25.04.2022 
19.05.2022 
 25.07.2022 
 03.08.2022 
 06.09.2022 </t>
  </si>
  <si>
    <t>Контрольное событие 37. Предоставлена субсидия на частичное возмещение недополученных доходов и затрат перевозчиков (своевременную проверку предоставленных документов, перечисление средств бюджета МО ГО "Сыктывкар", соблюдение порядка предоставления субсидии)</t>
  </si>
  <si>
    <t>Постановление 
от 24 января 2022 г. № 1/161 Об утверждении порядка предоставления в 2022 году субсидии на частичную компенсацию затрат по уплате лизиновых (сублизинговых) платежей за автобусы на газомоторном топливе, оборудованные для перевозки маломобильных групп населения и получаемые организациями автомобильного транспорта по договорам финансовой аренды (лизинга, сублизинга), с целью созданий условий  для предоставления транспортных услуг населению и организации транспортного обслуживания населения автомобильным транспортом в границах МО ГО "Сыктывкар"</t>
  </si>
  <si>
    <t xml:space="preserve">Контрольное событие 36. Подготовлены проекты нормативных правовых документов в рамках реализации мероприятия
</t>
  </si>
  <si>
    <t>Мероприятие 3.2.1.2. Частичная компенсация затрат по уплате лизинговых (сублизинговых) платежей за автобусы на газомоторном топливе, оборудованные для перевозки маломобильных групп населения и получаемые организациями автомобильного транспорта по договорам финансовой аренды (лизинга, сублизинга)</t>
  </si>
  <si>
    <t>4.2</t>
  </si>
  <si>
    <t>27.01.2022 года выданы 84 карты маршрута, срок действия по 30.06.2022
 В январе 2021 года выданы свидетельства актом от 29.01.2021 передачи бланков "Маршрутная карта" Серии 87000 №№ 035329-035360 (20  штук), актом передачи бланков "Маршрутная карта" Серии 87000 №№ 035414-035433 (20 штук), срок действия с 01.02.2021-30.11.2022.
В мае 2022 выданы свидетельсатва актом от 30.05.2022 передачи бланков "Маршрутная карта" серия №87000 №№ 035449-035461 (13 штук), срок действия с 01.06.2022-30.11.2022</t>
  </si>
  <si>
    <t>по мере необходимости</t>
  </si>
  <si>
    <t>Заместитель начальника УДИТиС администрации МО ГО "Сыктывкар" О.С. Южаков, Заведующий отделом районного хозяйства администрации Эжвинского района МО ГО "Сыктывкар" И.А. Зорина</t>
  </si>
  <si>
    <t>Контрольное событие 35. Выданы перевозчиками свидетельства, карты маршрутов об осуществлении перевозок</t>
  </si>
  <si>
    <t>Выполнены перевозчиками работы
31.01.2022, 28.02.2022
31.03.2022, 30.04.2022
25.04.2022, 19.05.2022
31.05.2022, 30.06.2022      
31.07.2022, 31.08.2022
30.09.2022</t>
  </si>
  <si>
    <t>Контрольное событие 34. Выполнены перевозчиками работы, связанные с осуществлением регулярных перевозок по регулируемым тарифам пассажиров и багажа по муниципальным маршрутам</t>
  </si>
  <si>
    <t>Мероприятие 3.2.1.1. Осуществление регулярных перевозок по регулируемым тарифам пассажиров и багажа по муниципальным маршрутам</t>
  </si>
  <si>
    <t>4.1</t>
  </si>
  <si>
    <t>Начальник УДИТиС администрации МО ГО "Сыктывкар" А.В. Лозовой, Заведующий отделом районного хозяйства администрации Эжвинского района МО ГО "Сыктывкар" И.А. Зорина</t>
  </si>
  <si>
    <t>Основное мероприятие 3.2.1. Организация муниципальных регулярных перевозок пассажиров и багажа автомобильным транспортом</t>
  </si>
  <si>
    <t>В апреле 2022 г. разработаны зоны санитарной охраны месторождения, получено положительное заключение СЭС. Ведется экспертиза проекта эксплуатации месторождения.</t>
  </si>
  <si>
    <t>Начальник УАГСиЗ администрации МО ГО "Сыктывкар" Е.В. Мартынова; Начальник БУ "УКС МО ГО "Сыктывкар" А.В. Садовский</t>
  </si>
  <si>
    <t>Контрольное событие 33. Выполнены работы по разработке и согласованию зоны санитарной охраны месторождения с подтверждением увеличения объема добычи воды до 6,0 тыс. м.куб/сутки</t>
  </si>
  <si>
    <t>Мероприятие 3.1.3.2. Водоснабжение п.г.т. «Краснозатонский» и п.г.т. «Верхняя Максаковка»</t>
  </si>
  <si>
    <t>3.2</t>
  </si>
  <si>
    <t>12.04.2021 заключен контракт на строительно-монтажные работы (I этап).  На отчетную дату работы по контракту ведутся. Строительная готовность - 94,41 %</t>
  </si>
  <si>
    <t xml:space="preserve">Контрольное событие 32. Выполнены строительно-монтажные работы по первому этапу строительства (Газопровод высокого давления от точки подключения до ГРПБ - Ягкар, газопровод низкого давления мкр. Ягкар) </t>
  </si>
  <si>
    <t>Мероприятие 3.1.3.1.1. Обеспечение земельных участков коммунальной инфраструктурой мкр Ягкар, Шордор, Шордор -2 п.г.т. В. Максаковка (газификация)</t>
  </si>
  <si>
    <t>Начальник УАГСиЗ администрации МО ГО "Сыктывкар" Е.В. Мартынова, Начальник БУ "УКС МО ГО "Сыктывкар" А.В. Садовский</t>
  </si>
  <si>
    <t>Основное мероприятие  3.1.3.1.  Строительство и реконструкция объектов коммунального хозяйства, в том числе в рамках реализации мероприятий регионального проекта "Чистая вода"</t>
  </si>
  <si>
    <t>Выполнены работы по  содержанию  сетей газоснабжения
25.01.2022, 17.02.2022
15.03.2022, 31.03.2022
15.04.2022, 22.04.2022
04.05.2022, 14.06.2022
30.06.2022, 01.07.2022
06.07.2022, 12.08.2022
16.08.2022, 21.09.2022
30.09.2022</t>
  </si>
  <si>
    <t>Начальник отдела контроля за управлением жилищным фондом  УЖКХ администрации МО ГО "Сыктывкар" Т.Н. Любаева; Заведующий отделом районного хозяйства администрации Эжвинского района МО ГО "Сыктывкар" И.А. Зорина</t>
  </si>
  <si>
    <t xml:space="preserve">Контрольное событие 31. Выполнены работы по  содержанию  сетей газоснабжения (объектов сетей газоснабжения), находящихся в муниципальной собственности </t>
  </si>
  <si>
    <t xml:space="preserve"> Выполнены работы по страхованию сетей газоснабжения 
14.04.2022, 16.08.2022 </t>
  </si>
  <si>
    <t>Контрольное событие 30. Выполнены работы по страхованию сетей газоснабжения, находящихся в муниципальной собственности  (страховая премия)</t>
  </si>
  <si>
    <t xml:space="preserve">Заключен контракт  06.06.2022 </t>
  </si>
  <si>
    <t xml:space="preserve">Мероприятие 3.1.2.1.  Содержание сетей газоснабжения, находящихся в муниципальной собственности ( в том числе страховая премия) </t>
  </si>
  <si>
    <t>Основное мероприятие 3.1.2.   Обеспечение устойчивого функционирования объектов коммунальной инфраструктуры</t>
  </si>
  <si>
    <t>Предоставлена субсидия:
18.03.2022, 21.03.2022
24.03.2022, 25.04.2022
30.05.2022, 16.06.2022 
01.07.2022, 25.07.2022
30.08.2022, 15.09.2022
28.09.2022</t>
  </si>
  <si>
    <t>по итогам полугодия</t>
  </si>
  <si>
    <t>Начальник отдела контроля за управлением жилищным фондом  УЖКХ администрации МО ГО "Сыктывкар" Т.Н. Любаева, Руководитель службы экономического и бухгалтерского учета УЖКХ администрации МО ГО "Сыктывкар" Н.М. Попова</t>
  </si>
  <si>
    <t>Контрольное событие 29. Предоставлена субсидия на возмещение убытков, возникающих в результате государственного регулирования цен на топливо твердое, реализуемое гражданам и используемое для нужд отопления  (своевременная проверка предоставленных документов, перечисление средств бюджета МО ГО "Сыктывкар", соблюдение условий и порядка предоставления субсидии)</t>
  </si>
  <si>
    <t>Муниципальная услуга оказывается: подано 2080 заявлений,
из них  отказано по 29 заявлениям, выдана справка по 2051 заявлению</t>
  </si>
  <si>
    <t>Начальник отдела контроля за управлением жилищным фондом  УЖКХ администрации МО ГО "Сыктывкар" Т.Н. Любаева</t>
  </si>
  <si>
    <t>Контрольное событие 28. Оказана муниципальная услуга по выдаче справки-расчета по определению годовой потребности в твердом топливе гражданам, проживающим в домах с печным отоплением на территории МО ГО "Сыктывкар"</t>
  </si>
  <si>
    <t>Список-реестр сформирован</t>
  </si>
  <si>
    <t>Контрольное событие 27. Сформирован список-реестр граждан с указанием места жительства гражданина, цены и объема предоставленного твердого топлива, годовой потребности гражданина в топливе твердом для нужд отопления, определенной в соответствии с установленными нормативами потребления топлива твердого в расчете на 1 кв. метр общей площади жилых помещений, и размеров региональных стандартов нормативной площади жилого помещения, установленных в статье 1 Закона Республики Коми от 28.06.2005 N 54-РЗ "О региональном стандарте нормативной площади жилого помещения, используемом для расчета субсидий на оплату жилого помещения и коммунальных услуг", но не более фактического размера занимаемой общей площади жилого помещения</t>
  </si>
  <si>
    <t>03.02.2022 утвержден порядок покрытия убытков, возникающих в результате государственного регулирования цен на топливо твердое</t>
  </si>
  <si>
    <t>январь-февраль</t>
  </si>
  <si>
    <t>Контрольное событие 26. Разработан порядок покрытия убытков, возникающих в результате государственного регулирования цен на топливо твердое, реализуемое гражданам МО ГО  "Сыктывкар" для нужд отопления</t>
  </si>
  <si>
    <t>Начальник УЖКХ администрации МО ГО "Сыктывкар" А.Г. Гонтарь</t>
  </si>
  <si>
    <t xml:space="preserve">Мероприятие 3.1.1.1. Организация возмещения убытков, возникающих в результате государственного регулирования цен на топливо твердое, реализуемое гражданам и используемое для нужд отопления </t>
  </si>
  <si>
    <t>Основное мероприятие 3.1.1.  Осуществление переданного государственного полномочия по возмещению убытков, возникающих в результате государственного регулирования цен на топливо твердое, реализуемое гражданам и используемое для нужд отопления</t>
  </si>
  <si>
    <t xml:space="preserve">Подпрограмма 3. «Обеспечение населения МО ГО  «Сыктывкар» коммунальными, транспортными и отдельными бытовыми услугами» </t>
  </si>
  <si>
    <t>01.04.2022-30.09.2022 Проведено профилактических акций и конкурсов с учащимися: Проведено 5 профилактических акций и конкурсов  с учащимися:
1. Обеспечено участие во всероссийских мероприятиях, в том числе воВсероссийских открытых уроках по "Основам безопасности жизнедеятельности";
2. Совместные с ОГИБДД УМВД России по г. Сыктывкару профилактические межведомственные акции:
"Внимание-дети",
"Неделя безопасности", "У ПДД нет каникул";
3. Городские конкурсы: "Безопасное колесо" среди юных инспекторов движения муниципальных общеобразовательных организаций МО ГО "Сыктывкар".
Охват  участников мероприятий составил свыше 31 тыс. человек.</t>
  </si>
  <si>
    <t>Консультант Управления образования администрации МО ГО "Сыктывкар" Т.С. Меньшикова, директор МУ "ИМЦ"  И.Н.Гузь</t>
  </si>
  <si>
    <t>Контрольное событие 25. Утверждены итоги конкурсов и соревнований, направленных на развитие навыков безопасного поведения детей на улице</t>
  </si>
  <si>
    <t>Мероприятие 2.2.2.1. Выполнение плана проведения конкурсов и соревнований, направленных на развитие навыков безопасного поведения детей на улице</t>
  </si>
  <si>
    <t>Начальник Управления образования администрации МО ГО "Сыктывкар" О.Ю.Бригида</t>
  </si>
  <si>
    <t>Основное мероприятие 2.2.2. Проведение конкурсов и соревнований, направленных на развитие навыков безопасного поведения детей на улице</t>
  </si>
  <si>
    <t>15.08.2022 Проведено совместно с ОГИБДД потребность оборудования для подготовки и проведения городского конкурса "Безопасное колесо" Составлена "Дорожная карта" В рамках приемки межведомственной комиссией  администрации МО ГО «Сыктывкар» муниципальных образовательных организаций МО ГО «Сыктывкар» к новому учебному году, при участии сотрудников группы по пропоганде ОГИБДД КМВД России по г. Сыктывкару, проведена проверка состояния работы по профилактике детского дорожно-транспортного травматизма муниципальных общеобразовательных организаций МО ГО «Сыктывкар»</t>
  </si>
  <si>
    <t>Консультант Управления образования администрации МО ГО "Сыктывкар" Т.С. Меньшикова</t>
  </si>
  <si>
    <t>Контрольное событие 24. Проведены обследования (совместно с ГИБДД)</t>
  </si>
  <si>
    <t>Мероприятие 2.2.1.1. Обследование условий в образовательных учреждениях, необходимых для формирования навыков безопасного поведения на улично-дорожной сети</t>
  </si>
  <si>
    <t>Основное мероприятие 2.2.1. Оснащение образовательных организаций на территории МО ГО "Сыктывкар" оборудованием и материалами, позволяющими в игровой форме формировать навыки безопасного поведения на улично-дорожной сети</t>
  </si>
  <si>
    <t xml:space="preserve">№ 52 от 08.06.2022
№60 от 17.06.2022
№35 от 05.05.2022
№36 от 05.2022
№44 от 19.05.2022
№38 от 18.05.2022 
№45 от 19.05.2022
№ 46 от 20.05.2022
№ 50 от 03.06.2022
№ 56 от 15.06.2022
№ 57 от 15.06.2022
№ 59 от 17.06.2022
№ 61 от 23.06.2022
№ 66 от 05.07.2022
№ 69 от 06.07.2022
№ 73 от 15.07.2022
№ 76 от 19.07.2022
№ 81 от 22.07.2022 
№ 82 от 25.07.2022
№ 87 от 04.08.2022
№ 95 от 17.08.2022
№ 96 от 22.08.2022
№ 98 от 24.08.2022
№ 100 от 29.08.2022
№ 99 от 29.08.2022
№ 101 от 06.09.2022
№ 105 от 19.09.2022
№ 106 от 20.09.2022
№ 24 от 22.09.2022                                           </t>
  </si>
  <si>
    <t>Начальник отдела контроля за содержанием и эксплуатацией улично-дорожной сети УДИТиС администрации МО ГО "Сыктывкар" А.С.Шаманов; Заведующий отделом районного хозяйства администрации Эжвинского района МО ГО "Сыктывкар" И.А. Зорина</t>
  </si>
  <si>
    <t>Контрольное событие 23. Выполнены работы по нанесению дорожной разметки на улично-дорожной сети МО ГО "Сыктывкар"</t>
  </si>
  <si>
    <t>Мероприятие 2.1.3.1. Нанесение дорожной разметки на улично-дорожной сети МО ГО "Сыктывкар"</t>
  </si>
  <si>
    <t>Начальник УДИТиС администрации МО ГО "Сыктывкар" А.В. Лозовой; Заведующий отделом районного хозяйства администрации Эжвинского района МО ГО "Сыктывкар" И.А. Зорина</t>
  </si>
  <si>
    <t xml:space="preserve">Основное мероприятие 2.1.3. Организация работ по нанесению дорожной разметки на улично-дорожной сети </t>
  </si>
  <si>
    <t xml:space="preserve">Установлен "умный светофор" на пересечении ул. Морозова и ул. Коммунистической </t>
  </si>
  <si>
    <t>Контрольное событие 22. Выполнены работы по установке искусственных неровностей для принудительного снижения скорости движения транспортных средств, ограждений, светофорных объектов; переоборудованию пешеходных переходов, существующих остановочных комплексов; модернизации светофорных объектов и др.</t>
  </si>
  <si>
    <t>Мероприятие 2.1.2.1.  Проведение мероприятий, способствующих повышению безопасности дорожного движения</t>
  </si>
  <si>
    <t xml:space="preserve">Основное мероприятие 2.1.2.  Осуществление мероприятий, направленных на совершенствование улично-дорожной сети и организацию движения транспортных средств и пешеходов </t>
  </si>
  <si>
    <t>Содержание дорожных знаков на автомобильных дорогах, улицах-  875     
Установка новых дорожных знаков- 256 в том числе 3 на территории Эжвинского района 
Замена дорожных знаков - 326
Обслуживание информационных щитов — 112
Очистка светофорных линз от грязи и пыли —0   
Планово-передупредительный осмотр объектов — 568 
Выполнены работы по созданию, вводу в эксплуатацию автоматизированной системы проектирования схемы дорожного движения и оцифровки участков улично-дорожной сети города Сыктывкара                                              
№ 4,5 от 03.02.2022
№6 от 07.02.2022
№ 7 от 16.02.2022
№ 9 от 21.02.2022
№ 10 от 24.02.2022
№ 11 от 24.02.2022 
№13 от 04.03.2022
№ 16 от 17.03.2022
№ 19 от 21.03.2022 
№ 20 от 22.03.2022 
№ 21 от 24.03.2022
№ 22 от 04.04.2022 
№ 24 от 06.04.2022
№ 26 от 14.04.2022
№ 28 от 18.04.2022 
№ 29 от 20.04.2022 
№30 от 22.04.2022
№35 от 05.05.2022
№36 от 05.2022
№38 от 18.05.2022 
№44,45 от 19.05.2022  
№ 46 от 20.05.2022 
№ 50 от 03.06.2022
№ 52 от 08.06.2022
№ 56 от 15.06.2022 
№ 57 от 15.06.2022 
№ 59 от 17.06.2022 
№60 от 17.06.2022
№ 61 от 23.06.2022 
№ 66 от 05.07.2022
№ 69 от 06.07.2022
№ 73 от 15.07.2022
№ 76 от 19.07.2022
№81  от 22.07.2022
№ 82 от 25.07.2022
№ 87 от 04.08.2022
№ 95 от 17.08.2022 
№96 от 22.08.2022
№ 98 от 24.08.2022
№ 99,100 от 29.08.2022
№ 101 от 06.09.2022
№ 105 от 19.09.2022
№ 106 от 20.09.2022
на территории Эжвинского района
Замена стоек дорожных знаков-13, 
Замена щитков дорожных знаков-30,
Очистка дорожных знаков от снега вручную-50, 
Выправка щитков дорожных знаков-12, 
Выправка стоек-27, 
Установка дополнительных щитков на существующую стойку - 6,    
Замена щитков дорожных знаков на флуоресцентную пленки-10, 
Демонтаж щитков -4,
Демонтаж дорожных знаков -22. 
25.02.2022, 23.03.2022
22.04.2022, 23.05.2022 
23.06.2022, 22.07.2022
23.08.2022, 23.09.2022</t>
  </si>
  <si>
    <t>Начальник отдела контроля за содержанием и эксплуатацией улично-дорожной сети УДИТиС администрации МО ГО "Сыктывкар"А.С.Шаманов; Заведующий отделом районного хозяйства администрации Эжвинского района МО ГО "Сыктывкар" И.А. Зорина</t>
  </si>
  <si>
    <t>Контрольное событие 21. Проведены работы по содержанию светофорных объектов, установке, замене и содержанию дорожных знаков и других средств регулирования дорожного движения</t>
  </si>
  <si>
    <t>Мероприятие 2.1.1.1.  Содержание светофорных объектов, установка, замена и содержание дорожных знаков и других средств регулирования дорожного движения</t>
  </si>
  <si>
    <t xml:space="preserve">Основное мероприятие 2.1.1. Обеспечение надлежащего функционирования объектов регулирования дорожного движения на улично-дорожной сети  </t>
  </si>
  <si>
    <t>Подпрограмма 2. "Повышение безопасности дорожного движения на территории МО ГО "Сыктывкар"</t>
  </si>
  <si>
    <t>Ведется предпроектная работа: межевание земельного участка, получение тех. Условий</t>
  </si>
  <si>
    <t xml:space="preserve">Контрольное событие_____. Разработка проектно-сметной документация с получением положительного заключения государственной экспертизы по объекту
</t>
  </si>
  <si>
    <t xml:space="preserve">Мероприятие  Строительство подъездной дороги от ул.Весенняя до территории школы по адресу ул. 1-я линия, 4, мкр. Емваль Эжвинского района г. Сыктывкар, Республики Коми
</t>
  </si>
  <si>
    <t>Контрольное событие     Разработка проектно-сметной документации с получением положительного заключения достоверности сметной стоимости по объекту</t>
  </si>
  <si>
    <t>18.04.2022 г. были выполнены и оплачены работы по подготовке проектно-сметной и рабочей документации.
12.04.2022 г. получено заключение АУ РК "Управления гос. экспертизы РК" достоверности сметной стоимости объекта.</t>
  </si>
  <si>
    <t xml:space="preserve">Мероприятие   Строительство автостоянки в районе дома № 65 по ул. Советская </t>
  </si>
  <si>
    <t xml:space="preserve">Контрольное событие  Разработка проектно-сметной документации с получением положительного заключения государственной экспертизы по объекту 
</t>
  </si>
  <si>
    <t>15.07.2019 г. заключен контракт на выполнение работ по подготовке проектно-изыскательской документации. 19.07.2019 г. оплачен аванс в размере 10%. 15.06.2022 г. оплачен остаток, работы по контракту выполнены в полном объеме.
03.06.2022 г. получено положительное заключение государственной экспертизы.</t>
  </si>
  <si>
    <t xml:space="preserve">Мероприятие Подъездная дорога с асфальтобетонным покрытием (дорога, тротуары, освещение, ливневая канализация). Квартал малоэтажной застройки м.Чит и м.Кочпон </t>
  </si>
  <si>
    <t xml:space="preserve">06.06.2022, 16.06.2022 заключены контракты:
- на выполнение строительно-монтажных работ по объекту на сумму 20 241,21 тыс.руб. Срок выполнения работ - октябрь 2022 г. 
- на оказание услуг по контролю за выполнением строительно-монтажных работ по объекту на сумму 200,0 тыс. руб. </t>
  </si>
  <si>
    <t>Заведующий отделом районного хозяйства администрации Эжвинского района МО ГО "Сыктывкар" И.А. Зорина</t>
  </si>
  <si>
    <t xml:space="preserve">Контрольное событие 20. Строительно-монтажные работы по объекту выполнены в полном объеме, в соответствии с разработанной проектной документацией и заключенным контрактом
</t>
  </si>
  <si>
    <t>Мероприятие 1.2.4.10. Реконструкция улицы Лесной от пересечения с улицей Островского до пересечения с автодорогой от ул. Лесной до дачного общества "Панель" и автодороги от ул. Лесной до дачного общества "Панель"</t>
  </si>
  <si>
    <t>6.10</t>
  </si>
  <si>
    <t xml:space="preserve">Контрольное событие 19. Разработана проектно-сметная документация с получением положительного заключения государственной экспертизы по объекту "Реконструкция улично-дорожной сети в границах ул. Геологов и ул. Нагорная, г. Сыктывкар"
</t>
  </si>
  <si>
    <t xml:space="preserve"> Мероприятие 1.2.4.9.  Реконструкция улично-дорожной сети в границах ул. Геологов и ул. Нагорная, г. Сыктывкар
</t>
  </si>
  <si>
    <t>6.9</t>
  </si>
  <si>
    <t>Контрольное событие 18. Разработана проектно-сметная документация с получением положительного заключения государственной экспертизы по объекту "Реконструкция путепровода через железнодорожные пути на автомобильной дороге «Подъезд к п. Верхний Чов» км 0 + 385, в т.ч. ПИР"</t>
  </si>
  <si>
    <t xml:space="preserve"> Мероприятие 1.2.4.8.  Реконструкция путепровода через железнодорожные пути на автомобильной дороге «Подъезд к п. Верхний Чов» км 0 + 385, в т.ч. ПИР</t>
  </si>
  <si>
    <t>6.8</t>
  </si>
  <si>
    <t>В апреле 2022 г. были выполнены работы по подготовке проектно-сметной и рабочей документации. 12.04.2022 г. получено заключение АУ РК "Управления гос. экспертизы РК" достоверности сметной стоимости объекта.</t>
  </si>
  <si>
    <t xml:space="preserve">Контрольное событие 17. Разработка проектно-сметной документации с получением положительного заключения государственной экспертизы по объекту
</t>
  </si>
  <si>
    <t xml:space="preserve"> Мероприятие 1.2.4.7.Строительство автостоянки в районе дома N 65 по ул. Советская, в т.ч. ПИР
</t>
  </si>
  <si>
    <t>6.7</t>
  </si>
  <si>
    <t>В июне 2022 г. были выполнены работы по разработке проектно-сметной документации. 03.06.2022 г. получено положительное заключение государственной экспертизы.</t>
  </si>
  <si>
    <t xml:space="preserve">Контрольное событие 16. Разработка проектно-сметной документации с получением положительного заключения государственной экспертизы по объекту "Квартал малоэтажной застройки м. Кочпон и м. Чит (1-я очередь): Подъездная дорога с асфальтобетонным покрытием к кварталу застройки (дорога, тротуары, освещение, ливневая канализация)"
</t>
  </si>
  <si>
    <t xml:space="preserve"> Мероприятие 1.2.4.6. Квартал малоэтажной застройки м. Кочпон и м. Чит (1-я очередь): Подъездная дорога с асфальтобетонным покрытием к кварталу застройки (дорога, тротуары, освещение, ливневая канализация)
</t>
  </si>
  <si>
    <t>6.6</t>
  </si>
  <si>
    <t xml:space="preserve">21 марта 2022 г.  выполнены и оплачены кадастровые работы по постановке на кадастровый учет земельного участка. </t>
  </si>
  <si>
    <t xml:space="preserve">Контрольное событие 15. Постановка на кадастровый учет земельного участка по объекту "Реконструкция дороги от ул. Дырнос до ул. 1-я Промышленная"
</t>
  </si>
  <si>
    <t xml:space="preserve">Начальник УАГСиЗ администрации МО ГО "Сыктывкар" Е.В.Мартынова; Начальник БУ "УКС МО ГО "Сыктывкар" А.В.Садовский
</t>
  </si>
  <si>
    <t xml:space="preserve">Мероприятие 1.2.4.5. "Реконструкция дороги от ул. Дырнос до ул. 1-я Промышленная"
</t>
  </si>
  <si>
    <t>6.5</t>
  </si>
  <si>
    <t xml:space="preserve">В сентябре 2022 г. завершено строительство противопожарного водоснабжения в мкр. Емваль. </t>
  </si>
  <si>
    <t xml:space="preserve">Контрольное событие 14. Выполнение строительства противопожарного водоснабжения
</t>
  </si>
  <si>
    <t xml:space="preserve">Мероприятие 1.2.4.4.Обеспечение земельных участков инфраструктурой мкр. Емваль (внутримикрорайонные улицы, проезды и уличное освещение, противопожарное водоснабжение)
</t>
  </si>
  <si>
    <t>6.4</t>
  </si>
  <si>
    <t>04.05.2022 г. заключен контракт на подготовку предпроектной, проектно-изыскательской, сметной и рабочей документации. Срок завершения работ- 1 этап – не позднее 01.06.2022 года, 2 этап – не позднее 15.12.2022 года.  Контракт на проведение государственной экспертизы планируется заключить в 2023 году.</t>
  </si>
  <si>
    <t xml:space="preserve">Контрольное событие 13. Разработана проектно-сметная документация с получением положительного заключения государственной экспертизы по объекту "Строительство мостового сооружения в м. Алешино"
</t>
  </si>
  <si>
    <t xml:space="preserve"> Мероприятие 1.2.4.3. Строительство мостового сооружения в м. Алешино
</t>
  </si>
  <si>
    <t>6.3</t>
  </si>
  <si>
    <t xml:space="preserve">28.09.2021 г. заключен контракт на выполнение проектно-изыскательной документации. Завершение работ запланировано после получения положительного заключения государственной экспертизы.  14.07.2022 г. заключен договор на проведение государственной экспертизы с получением результатов экспертизы в октябре 2022 г. </t>
  </si>
  <si>
    <t>Контрольное событие 12. Разработана проектно-сметная документация с получением положительного заключения государственной экспертизы по объекту  "Реконструкция улично-дорожной сети мкр. Ягкар п.г.т. Верхняя Максаковка г. Сыктывкар"</t>
  </si>
  <si>
    <t xml:space="preserve"> Мероприятие 1.2.4.2. Реконструкция улично-дорожной сети мкр. Ягкар п.г.т. Верхняя Максаковка г. Сыктывкар</t>
  </si>
  <si>
    <t xml:space="preserve">Завершено строительство по улице Проезд 3, протяженностью 0,25 км.  4 августа был подписан акт приемки законченного строительства </t>
  </si>
  <si>
    <t>Контрольное событие 11. Выполнены строительно-монтажные работы по улице Проезд 3</t>
  </si>
  <si>
    <t xml:space="preserve"> Мероприятие 1.2.4.1. Обеспечение земельного участка инфраструктурой ул. Лесопарковая (внутримикрорайонные улицы, проезды и уличное освещение) </t>
  </si>
  <si>
    <t>Заведующий отделом районного хозяйства администрации Эжвинского района МО ГО "Сыктывкар" И.А. Зорина, Начальник УАГСиЗ администрации МО ГО "Сыктывкар" Е.В. Мартынова</t>
  </si>
  <si>
    <t>Основное мероприятие 1.2.4. Строительство и реконструкция объектов дорожного хозяйства</t>
  </si>
  <si>
    <t>Начальник отдела контроля за содержанием и эксплуатацией улично-дорожной сети УДИТиС администрации МО ГО "Сыктывкар" А.С.Шаманов, Заведующий отделом районного хозяйства администрации Эжвинского района МО ГО "Сыктывкар" И.А. Зорина</t>
  </si>
  <si>
    <t>Контрольное событие 10. Подписаны акты о приемке выполненных работ с учетом требований по обеспечению доступности приоритетных объектов и услуг  для инвалидов и других маломобильных групп населения при проведении ремонта улично-дорожной сети</t>
  </si>
  <si>
    <t>Начальник отдела контроля за содержанием и эксплуатацией улично-дорожной сети УДИТиС администрации МО ГО "Сыктывкар"А.С.Шаманов, Заведующий отделом районного хозяйства администрации Эжвинского района МО ГО "Сыктывкар" И.А. Зорина</t>
  </si>
  <si>
    <t>Мероприятие  1.2.3.1. Проведение мероприятий по ремонту объектов улично-дорожной сети с обеспечением доступности приоритетных объектов и услуг  для инвалидов и других маломобильных групп населения</t>
  </si>
  <si>
    <t xml:space="preserve">Основное мероприятие 1.2.3.Обеспечение доступности приоритетных объектов и услуг  для инвалидов и других маломобильных групп населения
</t>
  </si>
  <si>
    <t xml:space="preserve">Контрольное событие 9. Подписаны акты об оказании услуг по разработке проектной документации по объектам в соответствии с планом по приведению в нормативное состояние (ремонт) и благоустройству объектов улично-дорожной сети МО ГО "Сыктывкар"
</t>
  </si>
  <si>
    <t xml:space="preserve">Мероприятие   1.2.2.1.2. Подготовка проектной документации по объектам в соответствии с планом по приведению в нормативное состояние (ремонт) и благоустройству объектов улично-дорожной сети МО ГО "Сыктывкар"
</t>
  </si>
  <si>
    <t>Выполнены работы по ремонту проезжей части ул.Менделеева площадью 2710,3 кв.м, протяженностью 317 п.м; Набережный проезд площадью 5554 кв.м, протяженностью 800 п.м.  
Акт о приемке выполненных работ подписан 16.08.2022</t>
  </si>
  <si>
    <t>Контрольное событие 8. Подписаны акты о приемке выполненных работ по ремонту объектов улично-дорожной сети</t>
  </si>
  <si>
    <t>Мероприятие 1.2.2.1.1. Ремонт объектов улично-дорожной сети, снижение уровня перегрузки и ликвидации мест концентрации дорожно-транспортных происшествий на автомобильных дорогах местного значения и улицах, расположенных на территории городской агломерации г. Сыктывкара</t>
  </si>
  <si>
    <t>Первый заместитель руководителя администрации МО ГО "Сыктывкар" А.А. Можегов; Руководитель администрации Эжвинского района МО ГО "Сыктывкар" С.В. Воронин</t>
  </si>
  <si>
    <t>Основное мероприятие 1.2.2.1. Приведение в нормативное состояние улично-дорожной сети, в том числе в рамках реализации мероприятий регионального проекта "Дорожная сеть"</t>
  </si>
  <si>
    <t>Выполнены работы по  содержанию ледовых переправ:
 25.01.2022, 31.01.2022  15.02.2022, 25.02.2022 28.02.2022, 01.03.2022 25.03.2022, 08.04.2022 15.04.2022</t>
  </si>
  <si>
    <t xml:space="preserve">Начальник отдела контроля за содержанием и эксплуатацией улично-дорожной сети УДИТиС администрации МО ГО "Сыктывкар" А.С.Шаманов
</t>
  </si>
  <si>
    <t xml:space="preserve">Контрольное событие 7. Подписаны акты о приемке выполненных работ по оборудованию и содержанию ледовых переправ
</t>
  </si>
  <si>
    <t xml:space="preserve">Мероприятие 1.2.1.4.  Оборудование и содержание сезонных (временных) объектов улично-дорожной сети (ледовых переправ) </t>
  </si>
  <si>
    <t>3.4</t>
  </si>
  <si>
    <t>Оплата согласно Соглашению
28.02.2022, 31.03.2022
30.04.2022</t>
  </si>
  <si>
    <t>Контрольное событие 6. Выполнены работы по установке и содержанию понтонных переправ</t>
  </si>
  <si>
    <t>Мероприятие 1.2.1.3. Оборудование и содержание понтонных переправ</t>
  </si>
  <si>
    <t>3.3</t>
  </si>
  <si>
    <t xml:space="preserve"> Выполнены работы 
23.06.2022, 22.07.2022 23.08.2022, 23.09.2022
</t>
  </si>
  <si>
    <t>Контрольное событие 5. Подписаны акты о приемке выполненных работ, отчеты о проведенных мероприятиях</t>
  </si>
  <si>
    <t>Эжва-1213,8 руб.</t>
  </si>
  <si>
    <t xml:space="preserve">Мероприятие  1.2.1.2. Аварийный ремонт автомобильных дорог, улиц </t>
  </si>
  <si>
    <t>Проведены следующие мероприятия: Грейдирование улиц — 19 290 890 м2; подсыпка а/д ПСС — 174 008 040 м2; подсыпка тротуаров ПСС — 1 381 180 м2; очистка лестниц — 60 640 м2; уборка мусора ручная — 251 513 260 м2; вывоз мусора —       1 702,02 тонн; очистка ограждений — 147 302 пог.м.;Вывоз снега — 207 774,5 м3;
Выполнены работы по очистке улично-дорожной сети, тротуаров, стоянок для а/транспорта, остановочных комплексов от снега, наледи и другие виды работ на территории общей площадью 384,9 тыс.кв.м. Выкашивание  газонов в полосе отвода улично-дорожной сети Эжвинского района на площади 156,8 тыс. кв.м 
25.02.2022 23.03.2022 22.04.2022 23.05.2022 23.06.2022 22.07.2022 23.08.2022 23.09.2022</t>
  </si>
  <si>
    <t>Контрольное событие 4. Подписаны акты о приемке выполненных работ, отчеты о проведенных мероприятиях</t>
  </si>
  <si>
    <t>Мероприятие 1.2.1.1. Содержание автомобильных дорог, улиц</t>
  </si>
  <si>
    <t>Начальник УДИТиС администрации МО ГО "Сыктывкар" А.В. Лозовой,   Заведующий отделом районного хозяйства администрации Эжвинского района МО ГО "Сыктывкар" И.А. Зорина</t>
  </si>
  <si>
    <t>Основное мероприятие 1.2.1. Содержание улично-дорожной сети</t>
  </si>
  <si>
    <t>Выданы специальные разрешения - 491. Подано завялений на получение разрешений - 810. Отказано в выдаче - 319. В работе заявлений: 0</t>
  </si>
  <si>
    <t xml:space="preserve">Начальник отдела контроля за содержанием и эксплуатацией улично-дорожной сети УДИТиС администрации МО ГО "Сыктывкар"А.С.Шаманов
</t>
  </si>
  <si>
    <t>Контрольное событие 3. Выданы специальные разрешения на движение по автомобильным дорогам тяжеловесного и (или) крупногабаритного транспортного средства по маршрутам, проходящим по автомобильным дорогам местного значения в границах МО ГО "Сыктывкар"</t>
  </si>
  <si>
    <t>Мероприятие 1.1.2.2. Оказание муниципальных услуг в сфере дорожного хозяйства</t>
  </si>
  <si>
    <t>2.2</t>
  </si>
  <si>
    <t>Проводятся 2 раза в месяц проверки санитарного состояния улично-дорожной сети и тротуаров Эжвинского района МО ГО "Сыктывкар". Проведено 18 проверок. 
12.01.2022, 26.01.2022 10.02.2022, 25.02.2022 11.03.2022, 25.03.2022 06.04.2022, 20.04.2022 11.05.2022, 25.05.2022 08.06.2022, 22.06.2022 05.07.2022, 29.07.2022 02.08.2022, 30.08.2022 01.09.2022, 27.09.2022</t>
  </si>
  <si>
    <t>Контрольное событие 2. Проведены плановые и внеплановые проверки по муниципальному дорожному контролю</t>
  </si>
  <si>
    <t>Мероприятие 1.1.2.1.  Осуществление муниципального дорожного контроля</t>
  </si>
  <si>
    <t>Основное мероприятие 1.1.2. Осуществление  муниципальных функций в сфере дорожного хозяйства</t>
  </si>
  <si>
    <t xml:space="preserve">Постановление администрации МО городского округа "Сыктывкар" от 26.01.2022 № 1/187, от 23.05.2022  №5/1429 </t>
  </si>
  <si>
    <t>Контрольное событие 1. Нормативно-правовые акты в области развития улично-дорожной сети разработаны и утверждены</t>
  </si>
  <si>
    <t xml:space="preserve">Начальник отдела контроля за содержанием и эксплуатацией улично-дорожной сети УДИТиС администрации МО ГО "Сыктывкар" А.С.Шаманов, Заведующий отделом районного хозяйства администрации Эжвинского района МО ГО "Сыктывкар" И.А.Зорина
</t>
  </si>
  <si>
    <t xml:space="preserve">Мероприятие 1.1.1.1. Разработка нормативных правовых актов в области развития улично-дорожной сети
</t>
  </si>
  <si>
    <t xml:space="preserve">Основное мероприятие 1.1.1. Обеспечение нормативных правовых условий для развития улично-дорожной сети
</t>
  </si>
  <si>
    <t>Подпрограмма 1. "Улучшение состояния улично-дорожной сети МО ГО "Сыктывкар"</t>
  </si>
  <si>
    <t>Кассовое исполнение на отчетную дату</t>
  </si>
  <si>
    <t>План на отчетную дату</t>
  </si>
  <si>
    <t>Источники финансирования</t>
  </si>
  <si>
    <t>Факт</t>
  </si>
  <si>
    <t>План</t>
  </si>
  <si>
    <t>Расходы на реализацию основного мероприятия, мероприятия программы, тыс. руб.</t>
  </si>
  <si>
    <t>Дата наступления и содержание мероприятия, контрольного события в отчетном периоде</t>
  </si>
  <si>
    <t>Ответственный исполнитель</t>
  </si>
  <si>
    <t>Статус мероприятия, контрольного события</t>
  </si>
  <si>
    <t>Наименование подпрограммы, основного мероприятия, мероприятия, контрольного события программы</t>
  </si>
  <si>
    <t>№ п/п</t>
  </si>
  <si>
    <t xml:space="preserve">Ответственный исполнитель: Управление жилищно-коммунального хозяйства администрации МО ГО "Сыктывкар"                                                                                                                                     </t>
  </si>
  <si>
    <t>отчетный период 9 месяцев 2022 г.</t>
  </si>
  <si>
    <t xml:space="preserve">Наименование муниципальной программы: "Городское хозяйство" </t>
  </si>
  <si>
    <t>Форма мониторинга реализации муниципальной программы (квартальная)</t>
  </si>
  <si>
    <r>
      <t>Вывод об эффективности реализации муниципальной программы за отчетный период: Э = ((ВМ / М) + (ВК / К) + (ОС / С)) / 3 x 100 = (2/4+9/10+61176,7/92869,9)/3*100=(0,5+0,9+0,66)/3*100=68,7%</t>
    </r>
    <r>
      <rPr>
        <b/>
        <sz val="10"/>
        <rFont val="Times New Roman"/>
        <family val="1"/>
        <charset val="204"/>
      </rPr>
      <t xml:space="preserve">. Эффективна. </t>
    </r>
  </si>
  <si>
    <t>Бюджет МО ГО "Сыктывкар"</t>
  </si>
  <si>
    <t>Начальник Управления по делам ГО и ЧС г. Сыктывкара Атаманюк О.З.</t>
  </si>
  <si>
    <t>Основное мероприятие 3.3
Обеспечение деятельности (оказание услуг) муниципальных учреждений (организаций)</t>
  </si>
  <si>
    <t>11.</t>
  </si>
  <si>
    <t>Основное мероприятие 3.2
Реализация прочих функций, связанных с муниципальным управлением</t>
  </si>
  <si>
    <t>10.</t>
  </si>
  <si>
    <t>X</t>
  </si>
  <si>
    <t>Основное мероприятие 3.1
Обеспечение функций муниципальных органов, в том числе территориальных органов</t>
  </si>
  <si>
    <t>9.</t>
  </si>
  <si>
    <t>Подпрограмма 3: "Обеспечение создания условий для реализации муниципальной программы"</t>
  </si>
  <si>
    <t>15.04.2022, 21.06.2022, 17.08.2022 выполнена разработка, верстка и коррекция печатного издания - газета "Безопасный город" в количестве 1536 шт.</t>
  </si>
  <si>
    <t>30.04.2022,
30.06.2022,
31.08.2022,
30.11.2022</t>
  </si>
  <si>
    <t>Начальник отдела ПЧС Управления по делам ГО и ЧС г. Сыктывкара Изъюров Е.А.</t>
  </si>
  <si>
    <t>Выполнено в срок</t>
  </si>
  <si>
    <t>Контрольное событие 19
Разработано и изготовлено печатное издание Управления по делам ГО и ЧС г. Сыктывкара "Безопасный город"</t>
  </si>
  <si>
    <t>Начальник отдела ПЧС Управления по делам ГО и ЧС 
г. Сыктывкара Изъюров Е.А.</t>
  </si>
  <si>
    <t>Срок не наступил</t>
  </si>
  <si>
    <t>Мероприятие 2.4.3
Информирование населения о соблюдении требований пожарной безопасности через печатное издание Управления по делам ГО и ЧС г. Сыктывкара "Безопасный город"</t>
  </si>
  <si>
    <t>8.3.</t>
  </si>
  <si>
    <t>За 9 месяцев 2022 г. размещены в эфире радиостанции социально ориентированные агитационно-пропагандистские информационные материалы "Причины пожара в жилье", "Пожар в жилом секторе", "Весенний пал травы". Оказаны услуги по изготовлению и размещению рекламных материалов (на щитах 3*6 м).</t>
  </si>
  <si>
    <t xml:space="preserve">Начальник отдела ПЧС Управления по делам ГО и ЧС 
г. Сыктывкара Изъюров Е.А.
</t>
  </si>
  <si>
    <t>Контрольное событие 18
Размещены в средствах массовой информации (радио, телевидение, Интернет) и на информационных щитах материалы по вопросам пожарной безопасности</t>
  </si>
  <si>
    <t xml:space="preserve">Мероприятие 2.4.2
Информирование населения через средства массовой информации о правилах пожарной безопасности
</t>
  </si>
  <si>
    <t>8.2.</t>
  </si>
  <si>
    <t>03.06.2022 выполнены работы по созданию аудиопроизведения (социального ролика) "Требования пожарной безопасности при эксплуатации печей".</t>
  </si>
  <si>
    <t xml:space="preserve">Контрольное событие 17
Разработаны и изготовлены аудио, видео и печатные материалы по вопросам пожарной безопасности
</t>
  </si>
  <si>
    <t>Просрочено</t>
  </si>
  <si>
    <t xml:space="preserve">Мероприятие 2.4.1
Разработка и изготовление аудио, видео и печатных материалов по вопросам пожарной безопасности.
</t>
  </si>
  <si>
    <t>8.1.</t>
  </si>
  <si>
    <t>Заместитель начальника Управления по делам ГО и ЧС г. Сыктывкара Аладинский С.В</t>
  </si>
  <si>
    <t>Основное мероприятие 2.4
Организация и обеспечение мероприятий по проведению противопожарной пропаганды</t>
  </si>
  <si>
    <t>8.</t>
  </si>
  <si>
    <t>20.09.2022 выполнены работы по обновлению защитных минерализованных полос и противопожарных разрывов в местах примыкания населенных пунктов к лесным массивам (пгт Краснозатонский, пгт В.Максаковка, м. Емваль, м. Лемью, В.Мыртыю, Седкыркещ).</t>
  </si>
  <si>
    <t>Начальник отдела ООПМПБ Управления по делам ГО и ЧС г. Сыктывкара Чупрова С.В.</t>
  </si>
  <si>
    <t>Контрольное событие 16
Приняты работы по обустройству защитной минерализованной полосой и противопожарной вырубке в местах примыканий населенных пунктов к лесным массивам</t>
  </si>
  <si>
    <t>Мероприятие 2.3.2
Обустройство защитными минерализованными полосами в местах примыкания населенных пунктов к лесным массивам, включая организацию и проведение противопожарных вырубок</t>
  </si>
  <si>
    <t>7.2.</t>
  </si>
  <si>
    <t>Приобретено топливо для спасательной автотехники.</t>
  </si>
  <si>
    <t xml:space="preserve">30.09.2022
</t>
  </si>
  <si>
    <t>Начальник МКУ "ПАСС г.Сыктывкара"  Мажукин К.В.</t>
  </si>
  <si>
    <t>Контрольное событие 15
Проведено техническое обслуживание и страхование лесопатрульного комплекса</t>
  </si>
  <si>
    <t>Начальник МКУ "ПАСС г. Сыктывкара" Мажукин К.В.</t>
  </si>
  <si>
    <t>Мероприятие 2.3.1
Обеспечение готовности лесопатрульного комплекса МКУ "ПАСС г. Сыктывкара"</t>
  </si>
  <si>
    <t>7.1.</t>
  </si>
  <si>
    <t>Основное мероприятие 2.3
Мероприятия по предупреждению и смягчению последствий возникновения угроз лесных пожаров</t>
  </si>
  <si>
    <t>7.</t>
  </si>
  <si>
    <t xml:space="preserve">В июне 2022 г. выполнены и оплачены работы по строительству противопожарного водоснабжения пгт. Верхняя Максаковка, ул.Мича-Яг. Планируется построить ещё 2 пожарных водоема. </t>
  </si>
  <si>
    <t>Начальник БУ "Управление капитального строительства" МО ГО "Сыктывкар" Садовский А.В.</t>
  </si>
  <si>
    <t>Контрольное событие 14
Приняты работы по строительству пожарных водоемов и введению их в эксплуатацию</t>
  </si>
  <si>
    <t>Мероприятие 2.2.1
Обустройство безводных районов источниками наружного противопожарного водоснабжения (пожарные водоемы, противопожарные водопроводы с пожарными гидрантами, пирсы, копани и т.д.)</t>
  </si>
  <si>
    <t>6.1.</t>
  </si>
  <si>
    <t>Начальник Управления архитектуры, городского строительства и землепользования МО ГО "Сыктывкар" Мартынова Е.В.
Начальник БУ "Управление капитального строительства" МОГО "Сыктывкар" Садовский А.В.</t>
  </si>
  <si>
    <t xml:space="preserve">Основное мероприятие 2.2
Бюджетные инвестиции в объекты муниципальной собственности
</t>
  </si>
  <si>
    <t>6.</t>
  </si>
  <si>
    <t xml:space="preserve">За 9 месяцев 2022 года проведено ежемесячное обслуживание пожарных водоёмов (акты выполненных работ составлены: 07.02.2022, 10.03.2022, 18.04.2022, 18.05.2022, 22.06.2022, 15.07.2022, 12.08.2022, 09.09.2022). Обеспечены условия для забора воды пожарной техникой на нужды пожаротушения из пожарных водоёмов; оказаны услуги по созданию и содержанию пожарных прорубей.
Произведена оценка размера материального ущерба муниципальному имуществу в жилом секторе от 7 пожаров. </t>
  </si>
  <si>
    <t>30 числа каждого месяца</t>
  </si>
  <si>
    <t>Заместитель начальника отдела ООПМПБ Управления по делам ГО и ЧС г.Сыктывкара Рубцов Д.А.</t>
  </si>
  <si>
    <t>Выполнено позже срока</t>
  </si>
  <si>
    <t xml:space="preserve">Контрольное событие 13
Составлен акт приемки работ по ежемесячному обслуживанию пожарных водоемов
</t>
  </si>
  <si>
    <t xml:space="preserve">В июне 2022 г. выполнен капитальный ремонт 4 пожарных водоемов в пгт. В.Максаковка. Осуществлена подготовка сметной документации для выполнения ремонта пожарных водоёмов, включая проверку сметного расчета на предмет достоверности. </t>
  </si>
  <si>
    <t>Выполнено раньше срока</t>
  </si>
  <si>
    <t xml:space="preserve">Контрольное событие 12
Проведены работы по ремонту пожарных водоемов
</t>
  </si>
  <si>
    <t>Заместитель начальник отдела ООПМПБ Управления по делам ГО и ЧС г. Сыктывкара Рубцов Д.А.</t>
  </si>
  <si>
    <t>Мероприятие 2.1.1
Создание условий для забора воды пожарной техникой на нужды пожаротушения из источников наружного противопожарного водоснабжения</t>
  </si>
  <si>
    <t>5.1.</t>
  </si>
  <si>
    <t>Основное мероприятие 2.1
Разработка и осуществление мероприятий по обеспечению первичных мер пожарной безопасности на территории МО ГО "Сыктывкар"</t>
  </si>
  <si>
    <t>5.</t>
  </si>
  <si>
    <t>Подпрограмма 2: "Пожарная безопасность"</t>
  </si>
  <si>
    <t xml:space="preserve">За 9 месяцев 2022 г. оказаны услуги по временному размещению людей в транспортных средствах (автобусах) на 16,4 ч. </t>
  </si>
  <si>
    <t>Контрольное событие 11
Оказаны услуги по временному размещению граждан в транспортных средствах (автобусах), чьи условия жизнедеятельности временно нарушены на период тушения пожара</t>
  </si>
  <si>
    <t>Начальник ЕДДС Управления по делам ГО и ЧС г. Сыктывкара Раскоша А.А.</t>
  </si>
  <si>
    <t>Мероприятие 1.4.5
Создание мобильного пункта для временного размещения пострадавшего населения в период тушения пожара</t>
  </si>
  <si>
    <t>4.5.</t>
  </si>
  <si>
    <t xml:space="preserve">Контрольное событие 10
Приобретена форменная одежда для оперативных дежурных ЕДДС
</t>
  </si>
  <si>
    <t xml:space="preserve">Мероприятие 1.4.4
Модернизация и оснащение ЕДДС имуществом и оборудованием
</t>
  </si>
  <si>
    <t>4.4.</t>
  </si>
  <si>
    <t xml:space="preserve">В январе 2022 г. оплачены услуги эксплуатационно-технического обслуживания комплекса технических средств оповещения за период с 01.07.2021 по 31.12.2021. В июле 2022 г. оплачены услуги эксплуатационно-технического обслуживания комплекса технических средств оповещения за период с 01.01.2022 по 30.06.2022. </t>
  </si>
  <si>
    <t>31.01.2022, 31.07.2022</t>
  </si>
  <si>
    <t>Контрольное событие 9
Составлен акт о проведении регламентных работ на комплекс технических систем оповещения</t>
  </si>
  <si>
    <t>Система оповещения населения обслужена.</t>
  </si>
  <si>
    <t>Мероприятие 1.4.3
Совершенствование и поддержание в состоянии готовности муниципальной системы оповещения населения</t>
  </si>
  <si>
    <t>4.3.</t>
  </si>
  <si>
    <t xml:space="preserve">За 9 месяцев 2022 г. произведена закупка автошин и дисков колесных; бензина и дизельного топлива; поставка одежды для профессиональных спасателей (счет-фактура № 71 от 01.07.2022); поставка обмундирования для профессиональных спасателей (счет-фактура № 84 от 15.07.2022; Акт №1675 от 31.08.2022; Акт № ТТТ021668629 от 16.06.2022).                      </t>
  </si>
  <si>
    <t>Контрольное событие 8
Произведена закупка аварийно-спасательного инструмента и имущества</t>
  </si>
  <si>
    <t>Мероприятие 1.4.2
Развитие материально-технической базы МКУ "ПАСС г. Сыктывкара" для проведения поисковых, аварийно-спасательных и других неотложных работ</t>
  </si>
  <si>
    <t>4.2.</t>
  </si>
  <si>
    <t>Оказаны услуги по совершенствованию профессионального мастерства спасателей в рамках физической подготовки (28.02.2022, 31.03.2022)</t>
  </si>
  <si>
    <t>Контрольное событие 7
Обучены спасатели и проведена переаттестация на выполнение высотных работ (промышленный альпинизм)</t>
  </si>
  <si>
    <t>Мероприятие 1.4.1
Обучение спасателей МКУ "ПАСС г. Сыктывкара" действиям (специальностям), обеспечивающим успешное выполнение задач</t>
  </si>
  <si>
    <t>4.1.</t>
  </si>
  <si>
    <t>Основное мероприятие 1.4
Организация и обеспечение эффективной работы органов управления, сил и средств Сыктывкарского звена Коми республиканской подсистемы РСЧС и гражданской обороны по защите населения и территорий МО ГО "Сыктывкар" от чрезвычайных ситуаций природного, техногенного и военного характера</t>
  </si>
  <si>
    <t xml:space="preserve">4. </t>
  </si>
  <si>
    <t>Контрольное событие 6
Приобретены строительные материалы для ремонта и восстановления жилых домов, пострадавших в результате пожаров и ЧС</t>
  </si>
  <si>
    <t>Мероприятие 1.3.1
Осуществление закупки товаров</t>
  </si>
  <si>
    <t>3.1.</t>
  </si>
  <si>
    <t>Основное мероприятие 1.3
Создание резерва материальных ресурсов в целях гражданской обороны и ликвидации чрезвычайных ситуаций</t>
  </si>
  <si>
    <t>3.</t>
  </si>
  <si>
    <t>В июне 2022 г. произведено обучение работников по программе: судоводители маломерных судов (3 человека).</t>
  </si>
  <si>
    <t>Контрольное событие 5
Обучены спасатели и проведена переаттестация в ГИМС на право управления маломерными судами</t>
  </si>
  <si>
    <t>В августе 2022 г. оказаны услуги по обеспечению безопасновти людей на водных объектах.</t>
  </si>
  <si>
    <t>Контрольное событие 4
Организовано дежурство спасателей-общественников (мобильных спасательных постов) в местах отдыха людей у воды</t>
  </si>
  <si>
    <t>В мае 2022 г. изготовлены знаки наглядной агитации (таблички) "Купание запрещено" (40 шт), "Переход/переезд по льду запрещен" (10 шт).</t>
  </si>
  <si>
    <t>Контрольное событие 3
Изготовлены знаки, запрещающие купание, переезд и переход по льду, аншлаги с информацией оперативных служб</t>
  </si>
  <si>
    <t xml:space="preserve">За 9 месяцев 2022 г. 6  мест массового отдыха людей у воды оборудованы мобильными постами и оснащены первичными средствами спасения. </t>
  </si>
  <si>
    <t>Начальник МКУ "ПАСС г. Сыктывкара" Мажукин К.В., Начальник отдела ПЧС Управления по делам ГО и ЧС г. Сыктывкара Изъюров Е.А.</t>
  </si>
  <si>
    <t xml:space="preserve">Мероприятие 1.2.1
Обеспечение безопасности людей на водных объектах
</t>
  </si>
  <si>
    <t>2.1.</t>
  </si>
  <si>
    <t>Основное мероприятие 1.2
Организация мероприятий по профилактике несчастных случаев на водных объектах, эффективному использованию сил и средств для обеспечения безопасности людей на водных объектах, охране их жизни и здоровья</t>
  </si>
  <si>
    <t>2.</t>
  </si>
  <si>
    <t>За 9 месяцев 2022 г. размещены в эфире радиостанции социально ориентированные агитационно-пропагандистские информационные материалы "Газ", "Осторожно! Сход снега с крыш", "Бесхозный предмет", "Осторожно! Тонкий лёд", "Половодье".</t>
  </si>
  <si>
    <t>Контрольное событие 2
Выполнен план пропаганды на 2022 год</t>
  </si>
  <si>
    <t>Мероприятие 1.1.2
Осуществление пропаганды знаний:
- в области ГО и ЧС;
- в области безопасности людей на водных объектах;
- в сфере противодействия терроризму и экстремизму среди населения</t>
  </si>
  <si>
    <t>1.2.</t>
  </si>
  <si>
    <t>Начальник курсов ГО Управления по делам ГО и ЧС г. Сыктывкара Тихомирова Е.Е.</t>
  </si>
  <si>
    <t>Контрольное событие 1
Приобретены дезинфицирующие вещества, проведена зарядка огнетушителей</t>
  </si>
  <si>
    <t>Мероприятие 1.1.1
Совершенствование учебно-материальной базы курсов гражданской обороны</t>
  </si>
  <si>
    <t>1.1.</t>
  </si>
  <si>
    <t>Заместитель начальника Управления по делам ГО и ЧС г. Сыктывкара Аладинский С.В.</t>
  </si>
  <si>
    <t>Основное мероприятие 1.1:
Формирование знаний у населения и совершенствование мероприятий по их пропаганде в области ГО, защиты от ЧС и безопасности людей на водных объектах, в сфере противодействия терроризму и экстремизму</t>
  </si>
  <si>
    <t>1.</t>
  </si>
  <si>
    <t>Подпрограмма 1: "Гражданская оборона. Защита населения и территорий МО ГО "Сыктывкар" от чрезвычайных ситуаций"</t>
  </si>
  <si>
    <t xml:space="preserve">План на отчетную дату </t>
  </si>
  <si>
    <t>Источник финансирования</t>
  </si>
  <si>
    <t xml:space="preserve">Ответственный исполнитель </t>
  </si>
  <si>
    <t xml:space="preserve">Статус мероприятия, контрольного события </t>
  </si>
  <si>
    <t xml:space="preserve">Наименование подпрограммы, основного мероприятия, мероприятия, контрольного события программы </t>
  </si>
  <si>
    <t>№                         п/п</t>
  </si>
  <si>
    <t xml:space="preserve">Наименование муниципальной программы: «Безопасность жизнедеятельности населения», 
отчетный период 9 мес. 2022 г.
Ответственный исполнитель: Управление по делам ГО и ЧС г. Сыктывкара </t>
  </si>
  <si>
    <t xml:space="preserve">Вывод об эффективности реализации муниципальной программы за отчетный квартал: Э = (ВМ3/0М)+(ВК18/14К)+(ОС 57000/ 87663,8 ) / 3 = (0+1,29+0,65)/3*100=64,7%. Эффективна. </t>
  </si>
  <si>
    <t>Итого по муниципальной программе:</t>
  </si>
  <si>
    <t>Всего</t>
  </si>
  <si>
    <t>Управление архитектуры, городского строительства и землепользования администрации МО ГО "Сыктывкар", Комитет по управлению муниципальным имуществом администрации МО ГО "Сыктывкар"</t>
  </si>
  <si>
    <t>Основное мероприятие 3.4. Создание условий для функционирования муниципальных учреждений (организаций)</t>
  </si>
  <si>
    <t>Основное мероприятие 3.3. Реализация прочих функций, связанных с муниципальным управлением</t>
  </si>
  <si>
    <t>Основное мероприятие 3.2. Обеспечение деятельности (оказания услуг) муниципальных учреждений (организаций)</t>
  </si>
  <si>
    <t xml:space="preserve">Основное мероприятие 3.1. Обеспечение функций муниципальных органов, в том числе территориальных органов
</t>
  </si>
  <si>
    <t>Подпрограмма 3 "Обеспечение создания условий для реализации муниципальной программы"</t>
  </si>
  <si>
    <t>Начальник отдела землепользования управления архитектуры, гордского строительства и землепользования администрации МО ГО «Сыктывкар» А.В. Курлаева</t>
  </si>
  <si>
    <t>Контрольное событие 20.
Подписание акта выполненных работ</t>
  </si>
  <si>
    <t>По 3 контрактам материалы направлены в Управление Росреестра по Республике Коми для постановки на государственный кадастровый учет.</t>
  </si>
  <si>
    <t>Контрольное событие 19.
Направление материалов для осуществления постановки на государственный кадастровый учет</t>
  </si>
  <si>
    <t xml:space="preserve">Проводятся мероприятия с исполнителем работ по выполнению комплексных кадастровых работ на территории МО ГО "Сыктывкар" </t>
  </si>
  <si>
    <t>Мероприятие 2.3.2.
Осуществление контроля за исполнением контракта по выполнению комплексных кадастровых работ в соответствии с действующим законодательством</t>
  </si>
  <si>
    <t>5.2.</t>
  </si>
  <si>
    <t xml:space="preserve"> Заключено 5 муниципальных контрактов на выполнение комплексных кадастровых работ в отношении кадастровых кварталов муниципального образования городского округа "Сыктывкар"
МК № 0307200030622000260 от 08.04.2022
МК № 0307200030622000267 от 08.04.2022
 МК № 0307200030622000256 от 08.04.2022
 МК № 0307200030622001093 от 18.07.2022
  МК № 0307200030622001094 от 18.07.2022.</t>
  </si>
  <si>
    <t>Начальник отдела землепользования управления архитектуры, гордского строительства и землепользования администрации МО ГО «Сыктывкар» А.В. Курлаева, руководитель  группы отдела по ФЭР и БУ управления архитектуры, гордского строительства и землепользования администрации МО ГО «Сыктывкар» И.В. Филиппова</t>
  </si>
  <si>
    <t xml:space="preserve">Выполнено раньше срока  </t>
  </si>
  <si>
    <t>Контрольное событие 18.
Заключение контракта с победителем конкурсных мероприятий</t>
  </si>
  <si>
    <t xml:space="preserve"> Проведено 5 открытых конкурсных процедур в рамках определения победителя на выполнение комплексных кадастровых работ на территории МО ГО "Сыктывкар", победители определены 
ООО "ГЛАВГЕОСТРОЙ", АО "Ростехинвентаризация - Федеральное БТИ" </t>
  </si>
  <si>
    <t>Контрольное событие 17.
Проведение конкурсных мероприятий в рамках определения исполнителя комплексных кадастровых работ</t>
  </si>
  <si>
    <t xml:space="preserve"> Организованы работы по определению исполнителя для проведения комплексных кадастровых работ в соответствии с действующим законодательством. </t>
  </si>
  <si>
    <t xml:space="preserve">Начальник отдела землепользования управления архитектуры, городского строительства и землепользования администрации МО ГО «Сыктывкар» А.В. Курлаева
</t>
  </si>
  <si>
    <t>Мероприятие 2.3.1.
Организация работ по определению исполнителя для проведения комплексных кадастровых работ в соответствии с действующим законодательством</t>
  </si>
  <si>
    <t xml:space="preserve">Начальник отдела землепользования управления архитектуры, городского строительства и землепользования администрации МО ГО "Сыктывкар" А.В. Курлаева </t>
  </si>
  <si>
    <t>Основное мероприятие 2.3.
Организация проведения комплексных кадастровых работ</t>
  </si>
  <si>
    <t xml:space="preserve">
 Составлены и размещены на сайте сыктывкар.рф 39 заключений Комиссии по землепользованию и застройке администрации МО ГО "Сыктывкар" о результатах публичных слушаний. 
Составлены и размещены на сайте сыктывкар. рф 33 заключения о результатах общественных обсуждений.
</t>
  </si>
  <si>
    <t>Начальник отдела генплана управления архитектуры, городского строительства и землепользования администрации МО ГО «Сыктывкар» А.С. Александрова</t>
  </si>
  <si>
    <t xml:space="preserve">Выполнено в срок </t>
  </si>
  <si>
    <t>Контрольное событие 16.
Составление заключения о результатах общественных обсуждений и публичных слушаний</t>
  </si>
  <si>
    <t xml:space="preserve">Размещены 39 оповещений на сайте администрации, на информационных стендах, в социальной сети Вконтакте о начале общественных обсуждений </t>
  </si>
  <si>
    <t>Начальник отдела генплана управления архитектуры, городского строитесльства и землепользования администрации МО ГО «Сыктывкар» А.С. Александрова</t>
  </si>
  <si>
    <t>Мероприятие 2.2.1.
Размещение оповещения о начале общественных обсуждений и публичных слушаний</t>
  </si>
  <si>
    <t xml:space="preserve">Начальник управления архитектуры, городского строительства и землепользования администрации МО ГО "Сыктывкар" Е.В. Мартынова, начальник отдела генплана управления архитектуры, городского строительства и землепользования администрации МО ГО "Сыктывкар" А.С. Александрова </t>
  </si>
  <si>
    <t>Основное мероприятие 2.2.
Организация проведения публичных слушаний и общественных обсуждений по вопросам землепользования и застройки</t>
  </si>
  <si>
    <t xml:space="preserve"> Проведение аукциона по определению победителя на выполнение работ по сносу самовольно установленных построек. На 01.10.2022 победитель определен, проводятся мероприятия по заключению контракта  </t>
  </si>
  <si>
    <t xml:space="preserve">По мере выявления </t>
  </si>
  <si>
    <t>Начальник отдела землепользования управления архитектуры, городского строительства и землепользования администрации МО ГО «Сыктывкар» А.В. Курлаева</t>
  </si>
  <si>
    <t>Контрольное событие 15.
Проведение мероприятий по сносу самовольной постройки либо решение о сносе самовольной постройки либо ее приведение в соответствие с установленными требованиями на территории МО ГО "Сыктывкар"</t>
  </si>
  <si>
    <t xml:space="preserve"> Ведутся работы по выявлению самовольно установленных построек.</t>
  </si>
  <si>
    <t>Мероприятие 2.1.5.
Снос самовольной постройки либо решение о сносе самовольной постройки либо ее приведение в соответствие с установленными требованиями на территории МО ГО "Сыктывкар"</t>
  </si>
  <si>
    <t>3.5.</t>
  </si>
  <si>
    <r>
      <t xml:space="preserve"> За 9 месяцев 2022 года выявлен 61 неплательщик, предъявлено 79 претензий о взыскании задолженности по арендным платежам в отношении земельных участков на сумму 24 776,9 тыс.руб., в судебные органы подано 73 исковых заявления на сумму 14 339,6</t>
    </r>
    <r>
      <rPr>
        <sz val="12"/>
        <color rgb="FFFF0000"/>
        <rFont val="Times New Roman"/>
        <family val="1"/>
        <charset val="204"/>
      </rPr>
      <t xml:space="preserve"> </t>
    </r>
    <r>
      <rPr>
        <sz val="12"/>
        <rFont val="Times New Roman"/>
        <family val="1"/>
        <charset val="204"/>
      </rPr>
      <t>тыс.руб. (в отчетном периоде в добровольном порядке погашено 28 263,6 тыс. руб.). По состоянию на 01.10.2022 исковые требования по взысканию задолженности по арендной плате удовлетворены в размере 16 684,4 тыс.руб. В службы судебных приставов направлено 46 исполнительных листов о возбуждении исполнительных производств в отношении должников на сумму 11 411,9 тыс.руб.</t>
    </r>
  </si>
  <si>
    <t>Заместитель председателя Комитета по управлению муниципальным имуществом администрации МО ГО "Сыктывкар" - заведующий отделом земельных отношенийЕ.Ю. Касьянова, зам. заведующего отделом по управлению муниципальным имуществом и землепользованию администрации Эжвинского района МО ГО «Сыктывкар» Е.Е.Сердитова</t>
  </si>
  <si>
    <t xml:space="preserve">Контрольное событие 14.
Проведение претензионно-исковых мероприятий в отношении хозяйствующих субъектов, имеющих задолженность по арендным платежам за землю
</t>
  </si>
  <si>
    <t xml:space="preserve"> Предоставлено в безвозмездное пользование 101 земельный участок, выдана устнановленная законодательством документация.</t>
  </si>
  <si>
    <t>Заместитель председателя Комитета по управлению муниципальным имуществом администрации МО ГО "Сыктывкар" - заведующий отделом земельных отношений Е.Ю. Касьянова, главный специалист отдела по управлению муниципальным имуществом и землепользованию администрации Эжвинского района  МО ГО «Сыктывкар» Е.А. Непраш</t>
  </si>
  <si>
    <t>Контрольное событие 13.
Предоставление земельных участков, государственная собственность на которые не разграничена, в безвозмездное срочное пользование</t>
  </si>
  <si>
    <t xml:space="preserve"> Предоставлено в аренду гражданам и юридическим лицам 228 земельных участков и выдана установленная законодательством документация. </t>
  </si>
  <si>
    <t>Контрольное событие 12.
Предоставление земельных участков, государственная собственность на которые не разграничена,  в аренду гражданам и юридическим лицам</t>
  </si>
  <si>
    <t xml:space="preserve">Осуществляются мероприятия по заключению, внесению изменений, дополнений и расторжение договоров аренды на территории МО ГО "Сыктывкар" </t>
  </si>
  <si>
    <t xml:space="preserve">Председатель Комитета по управлению муниципальным имуществом И.Н. Янчук, заведующий отделом по управлению муниципальным имуществом и землепользованию администрации Эжвинского района  МО ГО "Сыктывкар"  Е.Н. Котельникова. </t>
  </si>
  <si>
    <t>Мероприятие 2.1.4.
Заключение, внесение изменения, дополнения и расторжение договоров аренды (безвозмездного срочного пользования) земельных участков, на основании делегированных полномочий в установленном действующим законодательством порядке</t>
  </si>
  <si>
    <t>3.4.</t>
  </si>
  <si>
    <t xml:space="preserve"> Заключен 171 договор купли - продажи земельных участков (предоставлен 171 земельный участок в собственность гражданам и юридическим лицам)</t>
  </si>
  <si>
    <t>Начальник отдела землепользования управления архитектуры и землепользования администрации           
  МО ГО "Сыктывкар"А.В. Курлаева,  главный специалист отдела по управлению муниципальным имуществом и землепользованию администрации Эжвинского района МО ГО "Сыктывкар" 
 Е.А. Непраш</t>
  </si>
  <si>
    <t>Контрольное событие 11.
Предоставление земельных участков, государственная собственность на которые не разграничена,  в собственность граждан и юридическим лицам</t>
  </si>
  <si>
    <t>Выполнение мероприятий по продаже земельных участков в собственность</t>
  </si>
  <si>
    <t>Председатель Комитета по управлению муниципальным имуществом И.Н. Янчук, зав. отделом по управлению муниципальным имуществом и землепользованию администрации Эжвинского района МО ГО «Сыктывкар» Е.Н. Котельникова</t>
  </si>
  <si>
    <t>Мероприятие 2.1.3
Заключение договоров купли-продажи земельных участков, внесение изменения и дополнения к ним, в соответствии с действующим законодательством и муниципальными правовыми актами МО ГО "Сыктывкар"</t>
  </si>
  <si>
    <t>3.3.</t>
  </si>
  <si>
    <t xml:space="preserve">  Проведены профилактические визиты в отношении 6 контролируемых лиц; объявлены и направлены предостережения о недопустимости нарушения обязательных требований 101 контролируемому лицу; проведено консультирование по вопросам организации и осуществления муниципального земельного контроля в количестве 133.</t>
  </si>
  <si>
    <t>По мере поступления сведений о причинении вреда (ущерба) или об угрозе причинения вреда (ущерба), вызванного нарушением обязательных требований, соблюдение которых оценивается в рамках осуществления муниципального земельного контроля</t>
  </si>
  <si>
    <t xml:space="preserve">Начальник управления контроля Ю.А. Шутникова, консультант управления контроля администрации МО ГО «Сыктывкар» Д.В. Волокитина, зав. контрольно-правовым отделом администрации Эжвинского района МО ГО «Сыктывкар» О.Ф. Брызгунова  </t>
  </si>
  <si>
    <t>Контрольное событие 10.
Проведение профилактических мероприятий по соблюдению в отношении земельных участков обязательных требований земельного законодательства Российской Федерации</t>
  </si>
  <si>
    <r>
      <t xml:space="preserve"> Проведены внеплановые контрольные (надзорные) мероприятия в отношении 3 земельных участков;
 проведены контрольные (надзорные) мероприятия без взаимодействия с контролируемыми лицами в отношении 371 земельного участка.
</t>
    </r>
    <r>
      <rPr>
        <sz val="12"/>
        <color rgb="FFFF0000"/>
        <rFont val="Times New Roman"/>
        <family val="1"/>
        <charset val="204"/>
      </rPr>
      <t xml:space="preserve">
</t>
    </r>
  </si>
  <si>
    <t xml:space="preserve">По мере поступления сведений о причинении вреда (ущерба) или об угрозе причинения вреда (ущерба), вызванного нарушением обязательных требований, соблюдение которых оценивается в рамках осуществления муниципального земельного контроля
</t>
  </si>
  <si>
    <t>Контрольное событие 9.
Проведение  внеплановых контрольных (надзорных) мероприятий по соблюдению в отношении земельных участков обязательных требований земельного законодательства Российской Федерации</t>
  </si>
  <si>
    <t>Осуществление муниципального земельного контроля за использованием земель на территории МО ГО "Сыктывкар"</t>
  </si>
  <si>
    <t xml:space="preserve">Начальник управления контроля Ю.А. Шутникова, консультант управления контроля администрации МО ГО «Сыктывкар» Д.В. Волокитина, зав. контрольно-правовым отделом администрации Эжвинского района МО ГО «Сыктывкар» О.Ф. Брызгунова </t>
  </si>
  <si>
    <t>Мероприятие 2.1.2.
Осуществление муниципального земельного контроля за использованием земель на территории городского округа в соответствии с законодательством Российской Федерации и в порядке, установленном нормативными правовыми актами МО ГО"Сыктывкар"</t>
  </si>
  <si>
    <t>3.2.</t>
  </si>
  <si>
    <t xml:space="preserve"> Выполнены работы по  изъятию земельных участков для муниципальных нужд в соответствии с соглашениями об изъятии.
</t>
  </si>
  <si>
    <t>Начальник отдела Генерального плана управления архитектуры, городского строительства и землепользования администрации МО ГО «Сыктывкар» А.С. Александрова</t>
  </si>
  <si>
    <t>Контрольное событие 8.
Выполнение работ по разработке документации по планировке территории (проект планировки и межевания) с целью формирования земельных участков для предоставления льготным категориям граждан</t>
  </si>
  <si>
    <t xml:space="preserve">Выполнены геодезические работы на 3 земельных участках для льготных категорий граждан. </t>
  </si>
  <si>
    <t>по мере предоставления</t>
  </si>
  <si>
    <t>Контрольное событие 7.
Выполнение геодезических работ на земельных участках для льготных категорий граждан</t>
  </si>
  <si>
    <t>Осуществление мероприятий по рациональному и эффективному использованию земельных ресурсов</t>
  </si>
  <si>
    <t>Начальник управления архитектуры, городского строительства и землепользования администрации МО ГО «Сыктывкар» Е.В. Мартынова, председатель Комитета по управлению муниципальным имуществом И.Н. Янчук, руководитель администрации Эжвинского района МО ГО «Сыктывкар» С.В. Воронин</t>
  </si>
  <si>
    <t>Мероприятие 2.1.1.
Обеспечение рационального и эффективного использования земельных ресурсов на территории МО ГО "Сыктывкар"</t>
  </si>
  <si>
    <t>Основное мероприятие 2.1.
Управление и распоряжение земельными участками, находящимися в границах МО ГО "Сыктывкар"</t>
  </si>
  <si>
    <t>Подпрограмма 2 "Использование земельных ресурсов на территории МО ГО "Сыктывкар"</t>
  </si>
  <si>
    <t xml:space="preserve">Подготовлено 2 280 ед. разрешительной документации для осуществления градостроительной деятельности, землеустроительства и земельных отношений. </t>
  </si>
  <si>
    <t>Начальник отдела развития городского строительства управления архитектуры, городского строительства и землепользования администрации МО ГО «Сыктывкар» Е.В. Демина</t>
  </si>
  <si>
    <t xml:space="preserve">Контрольное событие 6.
 Подготовка разрешительной документации для осуществления градостроительной деятельности
</t>
  </si>
  <si>
    <t xml:space="preserve">Рассмотрено и подготовлены ответы по 2 280 ед. муниципальных услуг </t>
  </si>
  <si>
    <t>Председатель Комитета по управлению муниципальным имуществом И.Н. Янчук, начальник отдела развития городского строительства управления архитектуры, городского строительства и землепользования администрации МО ГО «Сыктывкар» Е.В. Демина,  начальник отдела землепользования управления архитектуры, городского строительства и землепользования администрации МО ГО «Сыктывкар» А.В. Курлаева, начальник отдела генплана управления архитектуры, городского строительства и землепользования администрации МО ГО «Сыктывкар»  А.С. Александрова, начальник отдела городского градостроительного кадастра управления архитектуры, городского строительства и землепользования администрации  МО ГО «Сыктывкар» О.Н. Попова</t>
  </si>
  <si>
    <t>Мероприятие 1.2.1. Рассмотрение и подготовка муниципальных услуг в сфере градостроительства, землеустроительства и земельных отношений  в полном объеме, в установленные сроки</t>
  </si>
  <si>
    <t xml:space="preserve">Начальник управления архитектуры, городского строительства и землепользования администрации МО ГО "Сыктывкар" Е.В. Мартынова, председатель Комитета по управлению муниципальным имуществом администрации МО ГО "Сыктывкар" И.Н. Янчук </t>
  </si>
  <si>
    <t>Основное мероприятие 1.2.
Предоставление муниципальных услуг в сфере градостроительства, землеустроительства и земельных отношений</t>
  </si>
  <si>
    <t xml:space="preserve"> Согласовано 10 колерных паспортов.</t>
  </si>
  <si>
    <t>Главный архитектор  МО ГО "Сыктывкар" В.Я. Рунг, гл. специалист сектора рекламы и городского дизайна В.В. Смирнов</t>
  </si>
  <si>
    <t xml:space="preserve">Контрольное событие 5.
Согласование колерных паспортов </t>
  </si>
  <si>
    <t xml:space="preserve"> Согласован  дизайн-проект 30 вывесок.</t>
  </si>
  <si>
    <t>Главный архитектор  МО ГО "Сыктывкар" В.Я. Рунг, главный специалист сектора рекламы и городского дизайна В.В. Смирнов</t>
  </si>
  <si>
    <t xml:space="preserve">Контрольное событие 4.
Согласование вывесок </t>
  </si>
  <si>
    <t xml:space="preserve"> Утверждена архитектурно - планировочная концепция по формированию привлекательности облика города. 
Составлены и направлены предписания по демонтажу штендеров 11 собственникам (штендеры демонтированы).</t>
  </si>
  <si>
    <t>Главный архитектор  МО ГО "Сыктывкар" В.Я. Рунг</t>
  </si>
  <si>
    <t>Мероприятие 1.1.4. Утверждение архитектурно-планировочных концепций по формированию привлекательности облика города</t>
  </si>
  <si>
    <t>1.4.</t>
  </si>
  <si>
    <t xml:space="preserve"> Решение Совета МО ГО "Сыктывкар"от 17.03.2022 № 13/2022-191, от 28.04.2022 № 14/2022-213, от 23.06.2022 № 15/2022-244, от 19.09.2022 № 17/2022-261 "О внесении изменений в решение Совета МО ГО "Сыктывкар" от 30.04.2010 № 31/04-560 "Об утверждении Правил землепользования и застройки муниципального образования городского округа "Сыктывкар".</t>
  </si>
  <si>
    <t>Начальник управления архитектуры, городского строительства и землепользования администрации МО ГО «Сыктывкар»
 Е.В. Мартынова</t>
  </si>
  <si>
    <t>Контрольное событие 3.
Приведение муниципальных правовых актов в сфере градостроительства в соответствие с требованиями федерального законодательства</t>
  </si>
  <si>
    <t>Заключено 2 муниципальных контракта на выполнение работ по подготовке проекта внесения изменений в Генеральный план МО ГО "Сыктывкар".</t>
  </si>
  <si>
    <t>Начальник отдела городского градостроительного кадастра Управления архитектуры, городского строительства и землепользования администрации  МО ГО «Сыктывкар» О.Н. Попова, начальник отдела генплана управления архитектуры, городского строительства и землепользования администрации  МО ГО «Сыктывкар»                                                                                                                                                                                                                                                                                                                                                            А.С. Александрова</t>
  </si>
  <si>
    <t>Мероприятие 1.1.3.
Разработка и утверждение документации по планировке территории</t>
  </si>
  <si>
    <t>1.3.</t>
  </si>
  <si>
    <t xml:space="preserve">
Постановление администрации МО ГО "Сыктывкар" от 15.09.2022 № 9/2917 "Об утверждении схем водоснабжения и водоотведения МО ГО "Сыктывкар" на период с 2023 до 2039 года".</t>
  </si>
  <si>
    <t>31.12.2022</t>
  </si>
  <si>
    <t>Начальник отдела контроля за содержанием и эксплуатацией инфраструктуры городского хозяйства управления жилищно-коммунального хозяйства администрации МО ГО «Сыктывкар»                А.А. Телегин</t>
  </si>
  <si>
    <t>Контрольное событие 2.
Разработка и утверждение муниципального правового акта:  постановление администрации МО ГО «Сыктывкар» по актуализации схем водоснабжения и водоотведения муниципального образования городского округа «Сыктывкар»</t>
  </si>
  <si>
    <t>27.09.2022 обеспечено надежное водоснабжение и водоотведение.</t>
  </si>
  <si>
    <t>Начальник управления жилищно-коммунального хозяйства администрации МО ГО «Сыктывкар» А.Г. Гонтарь, начальник отдела контроля за содержанием и эксплуатацией инфраструктуры городского хозяйства управления жилищно-коммунального хозяйства администрации МО ГО «Сыктывкар» А.А. Телегин</t>
  </si>
  <si>
    <t>Мероприятие 1.1.2.
Актуализация схем водоснабжения и водоотведения муниципального образования городского округа «Сыктывкар»</t>
  </si>
  <si>
    <t xml:space="preserve">
Постановление администрации МО ГО "Сыктывкар" от 19.07.2022 № 7/2152 "Об утверждении актуализированной схемы теплоснабжения МО ГО "Сыктывкар" до 2040 года по состоянию на 2023 год"</t>
  </si>
  <si>
    <t xml:space="preserve">Начальник отдела контроля за содержанием и эксплуатацией инфраструктуры городского хозяйства УЖКХ администрации МО ГО "Сыктывкар" А.А. Телегин
</t>
  </si>
  <si>
    <t>Контрольное событие 1.
Разработка и утверждение муниципального правового акта: постановление администрации МО ГО "Сыктывкар"  "Об утверждении актуализированной схемы теплоснабжения МО ГО "Сыктывкар" до 2040 года по состоянию на 2023 год"</t>
  </si>
  <si>
    <t>19.08.2022 удовлетворен спрос на тепловую энергию, теплоноситель, обеспечено надежное теплоснабжение наиболее экономичным способом при минимальном вредном воздействии на окружающую среду.</t>
  </si>
  <si>
    <t>Начальник управления жилищно-коммунального хозяйства администрации МО ГО "Сыктывкар"А.Г. Гонтарь, начальник отдела контроля за содержанием и эксплуатацией инфраструктуры городского хозяйства УЖКХ администрации МО ГО "Сыктывкар"А.А. Телегин</t>
  </si>
  <si>
    <t>Мероприятие 1.1.1.
Актуализация схемы теплоснабжения МО ГО "Сыктывкар" по состоянию на 2022 год</t>
  </si>
  <si>
    <t xml:space="preserve">Начальник управления архитектуры, городского строительства и землепользования администрации МО ГО "Сыктывкар" Е.В. Мартынова, начальник управления жилищно-коммунального хозяйства администрации МО ГО "Сыктывкар" А.Г. Гонтарь </t>
  </si>
  <si>
    <t>Основное мероприятие 1.1.
Актуализация градостроительной документации</t>
  </si>
  <si>
    <t xml:space="preserve">Подпрограмма 1"Обеспечение архитектурной и градостроительной деятельности"              </t>
  </si>
  <si>
    <t xml:space="preserve">Кассовое исполнение на отчётную дату </t>
  </si>
  <si>
    <t xml:space="preserve">Расходы на реализацию основного мероприятия, мероприятия программы, тыс. руб. </t>
  </si>
  <si>
    <t xml:space="preserve">Дата наступления и содержание мероприятия, контрольного события в отчётном периоде </t>
  </si>
  <si>
    <t xml:space="preserve">Форма мониторинга
             реализации муниципальной программы (квартальная)
            Наименование муниципальной программы: "Градостроительство и землепользование"
                     отчетный период: 9 месяцев 2022 г.
            Ответственный исполнитель: Управление архитектуры, городского строительства и землепользования администрации МО ГО "Сыктывкар"
</t>
  </si>
  <si>
    <r>
      <t xml:space="preserve">Вывод об эффективности реализации муниципальной программы за отчетный квартал: Э = ((ВМ / М) + (ВК / К) + (ОС / С)) / 3 x 100 = (0/0+8/8+199620,1/317771,2)/3*100= (0+1+0,63)/3*100= 54,3%. </t>
    </r>
    <r>
      <rPr>
        <b/>
        <sz val="10"/>
        <color rgb="FF000000"/>
        <rFont val="Times New Roman"/>
        <family val="1"/>
        <charset val="204"/>
      </rPr>
      <t xml:space="preserve">Эффективна. </t>
    </r>
  </si>
  <si>
    <t>Председатель комитета жилищной политики администрации МО ГО "Сыктывкар" Ващенкова К.Н.</t>
  </si>
  <si>
    <t>Основное мероприятие 4.1.2. Реализация прочих функций, связанных с муниципальным управлением</t>
  </si>
  <si>
    <t>Основное мероприятие 4.1.1. Обеспечение функций муниципальных органов, в том числе территориальных органов</t>
  </si>
  <si>
    <t>Подпрограмма 4. "Обеспечение создания условий для реализации муниципальной программы"</t>
  </si>
  <si>
    <t xml:space="preserve">30.09.2022. Подписано 8 договоров социального найма. </t>
  </si>
  <si>
    <t>Руководитель службы по реализации жилищных программ комитета жилищной политики администрации МО ГО "Сыктывкар" Кутькина Д.Р.</t>
  </si>
  <si>
    <t>Контрольное событие 15. Подписаны договоры социального найма</t>
  </si>
  <si>
    <t>30.09.2022. Предоставлено гражданам 10 жилых помещений.</t>
  </si>
  <si>
    <t>Заместитель председателя комитета жилищной политики администрации МО ГО "Сыктывкар" Галлингер И.А.;
руководитель юридической службы комитета жилищной политики администрации МО ГО "Сыктывкар" Хозяинова Я.В.,
руководитель службы по реализации жилищных программ комитета жилищной политики администрации МО ГО "Сыктывкар" Кутькина Д.Р.</t>
  </si>
  <si>
    <t>Мероприятие 3.3.1.2. Предоставление жилых помещений гражданам, имеющим вступившие в силу решения суда, обязывающие администрацию МО ГО "Сыктывкар" предоставить им жилое помещение</t>
  </si>
  <si>
    <t>9.2.</t>
  </si>
  <si>
    <t xml:space="preserve">30.09.2022. Перечислены гражданам денежные выплаты на приобретение жилого помещения для исполнения решения суда в размере 13626,3 тыс.руб. </t>
  </si>
  <si>
    <t>Руководитель службы по финансово-экономической работе и бухгалтерскому учету комитета жилищной политики администрации МО ГО "Сыктывкар" Акишина Е.В.</t>
  </si>
  <si>
    <t>Контрольное событие 14. Перечислены гражданам денежные выплаты на приобретение жилого помещения для исполнения решения суда</t>
  </si>
  <si>
    <t>30.09.2022. Предоставлено гражданам денежных выплат в количестве 4 шт. на приобретение жилого помещения для исполнения решения суда.</t>
  </si>
  <si>
    <t>Руководитель юридической службы комитета жилищной политики администрации МО ГО "Сыктывкар" Хозяинова Я.В.</t>
  </si>
  <si>
    <t>Мероприятие 3.3.1.1.  Заключение мировых соглашений о предоставлении гражданам денежных выплат на приобретение жилого помещения для исполнения решения суда</t>
  </si>
  <si>
    <t>9.1.</t>
  </si>
  <si>
    <t>Заместитель председателя комитета жилищной политики администрации МО ГО "Сыктывкар" Галлингер И.А.</t>
  </si>
  <si>
    <t>Основное мероприятие 3.3.1. Обеспечение мероприятий по предоставлению жилых помещений гражданам, имеющим вступившие в силу решения суда, обязывающие администрацию МО ГО "Сыктывкар" предоставить им жилое помещение</t>
  </si>
  <si>
    <t xml:space="preserve">9. </t>
  </si>
  <si>
    <t>30.09.2022. Перечислены социальные выплаты на приобретение жилого помещения или создание объекта индивидуального жилищного строительства для улучшения жилищных условий в размерет 12422,6 тыс.руб.</t>
  </si>
  <si>
    <t xml:space="preserve">Контрольное событие 13. Перечислены социальные выплаты на приобретение жилого помещения или создание объекта индивидуального жилищного строительства для улучшения жилищных условий </t>
  </si>
  <si>
    <t>30.09.2022. Вручено 12 свидетельств о предоставлении социальных выплат на приобретение жилого помещения или создание объекта индивидуального жилищного строительства для улучшения жилищных условий.</t>
  </si>
  <si>
    <t>Мероприятие 3.2.1.2. Вручение свидетельств о предоставлении социальных выплат на приобретение жилого помещения или создание объекта индивидуального жилищного строительства для улучшения жилищных условий</t>
  </si>
  <si>
    <t>30.09.2022. Поставлено на учет 7 молодых семей, нуждающихся в улучшении жилищных условий.</t>
  </si>
  <si>
    <t>Мероприятие 3.2.1.1. Постановка на учет молодых семей, нуждающихся в улучшении жилищных условий</t>
  </si>
  <si>
    <t>Основное мероприятие 3.2.1
 Предоставление социальных выплат молодым семьям</t>
  </si>
  <si>
    <t>30.09.2022. Выдано 12 свидетельств о предоставлении единовременных денежных выплат для улучшения жилищных условий отдельным категориям граждан, установленным Федеральным законом от 24.11.1995 № 181-ФЗ "О социальной защите инвалидов в Российской Федерации".</t>
  </si>
  <si>
    <t>Контрольное событие 12. Выданы свидетельства о предоставлении единовременных денежных выплат для улучшения жилищных условий отдельным категориям граждан, установленным Федеральным законом от 24.11.1995 № 181-ФЗ "О социальной защите инвалидов в Российской Федерации"</t>
  </si>
  <si>
    <t>30.09.2022. 12 граждан изъявили желание получить единовременные денежные выплаты и предоставили соответствующие документы.</t>
  </si>
  <si>
    <t>Мероприятие 3.1.2.1. Сбор документов от граждан, установленных Федеральным законом от 24.11.1995 № 181-ФЗ "О социальной защите инвалидов в Российской Федерации", изъявивших желание получить единовременные денежные выплаты</t>
  </si>
  <si>
    <t>Основное мероприятие 3.1.2. Обеспечение жильем отдельных категорий граждан, установленных Федеральным законом от 24.11.1995 № 181-ФЗ "О социальной защите инвалидов в Российской Федерации"</t>
  </si>
  <si>
    <t>30.09.2022. Выдано 2 свидетельства о предоставлении единовременных денежных выплат для улучшения жилищных условий отдельным категориям граждан, установленных Федеральным законом от 12.01.1995 № 5-ФЗ "О ветеранах".</t>
  </si>
  <si>
    <t>Контрольное событие 11. Выданы свидетельства о предоставлении единовременных денежных выплат для улучшения жилищных условий отдельным категориям граждан, установленных Федеральным законом от 12.01.1995 № 5-ФЗ "О ветеранах"</t>
  </si>
  <si>
    <t xml:space="preserve">30.09.2022. 2 гражданина изъявили желание получить единовременные денежные выплаты и предоставили соответствующие документы. </t>
  </si>
  <si>
    <t>Мероприятие 3.1.1.1. Сбор документов от граждан, установленных Федеральным законом от 12.01.1995 № 5-ФЗ "О ветеранах", изъявивших желание получить единовременные денежные выплаты</t>
  </si>
  <si>
    <t>Основное мероприятие 3.1.1. Обеспечение жильем отдельных категорий граждан, установленных Федеральным законом от 12.01.1995 № 5-ФЗ "О ветеранах"</t>
  </si>
  <si>
    <t>Подпрограмма 3. "Предоставление поддержки отдельным категориям граждан с целью улучшения их жилищных условий в соответствии с законодательством"</t>
  </si>
  <si>
    <t xml:space="preserve">30.09.2022. Подписано 0 договоров социального найма, 103 договора найма специализированных жилых помещений. </t>
  </si>
  <si>
    <t>Контрольное событие 10. Подписаны договоры социального найма, договоры найма специализированных жилых помещений</t>
  </si>
  <si>
    <t>30.09.2022. Оформлено и зарегистрировано 50 Муниципальных контрактов на приобретение жилых помещений для детей-сирот и детей, оставшихся без попечения родителей, лиц из числа детей-сирот и детей, оставшихся без попечения родителей, в Управлении федеральной службы государственной регистрации, кадастра и картографии</t>
  </si>
  <si>
    <t>Контрольное событие 9. Оформлены и зарегистрированы Муниципальные контракты на приобретение жилых помещений для детей-сирот и детей, оставшихся без попечения родителей, лиц из числа детей-сирот и детей, оставшихся без попечения родителей, в Управлении федеральной службы государственной регистрации, кадастра и картографии</t>
  </si>
  <si>
    <t>30.09.2022. Приобретено 70 жилых помещений детям-сиротам и детям, оставшимся без попечения родителей, лицам из их числа.</t>
  </si>
  <si>
    <t>Заместитель председателя комитета жилищной политики администрации МО ГО "Сыктывкар" Галлингер И.А.;
руководитель службы по реализации жилищных программ комитета жилищной политики администрации МО ГО "Сыктывкар" Кутькина Д.Р.</t>
  </si>
  <si>
    <t>Мероприятие 2.1.1.3. Приобретение жилых помещений для детей-сирот и детей, оставшихся без попечения родителей, лиц из числа детей-сирот и детей, оставшихся без попечения родителей</t>
  </si>
  <si>
    <t>5.3.</t>
  </si>
  <si>
    <r>
      <rPr>
        <sz val="10"/>
        <rFont val="Times New Roman"/>
        <family val="1"/>
        <charset val="204"/>
      </rPr>
      <t>30.09.2022. Сформировано 95 пакетов</t>
    </r>
    <r>
      <rPr>
        <sz val="10"/>
        <color rgb="FF000000"/>
        <rFont val="Times New Roman"/>
        <family val="1"/>
        <charset val="204"/>
      </rPr>
      <t xml:space="preserve"> документов для проведения электронного аукциона на право заключения Муниципального контракта на приобретение жилых помещений для детей-сирот и детей, оставшихся без попечения родителей, лиц из числа детей-сирот и детей, оставшихся без попечения родителей.</t>
    </r>
  </si>
  <si>
    <t>По мере необходимости</t>
  </si>
  <si>
    <t>Заместитель председателя комитета жилищной политики администрации МО ГО "Сыктывкар" – начальник отдела муниципальных закупок Ветошкина А.С.</t>
  </si>
  <si>
    <t>Контрольное событие 8. 
Сформирован пакет документов для проведения электронного аукциона на право заключения Муниципального контракта на приобретение жилых помещений для детей-сирот и детей, оставшихся без попечения родителей, лиц из числа детей-сирот и детей, оставшихся без попечения родителей</t>
  </si>
  <si>
    <t>30.09.2022. Размещено в ЕИС 95 извещений об осуществлении закупок.</t>
  </si>
  <si>
    <t>Заместитель председателя комитета жилищной политики администрации МО ГО "Сыктывкар" Галлингер И.А.; заместитель председателя комитета жилищной политики администрации МО ГО "Сыктывкар" – начальник отдела муниципальных закупок Ветошкина А.С.</t>
  </si>
  <si>
    <t>Мероприятие 2.1.1.2. Проведение электронного аукциона на право заключения Муниципального контракта на приобретение жилых помещений для детей-сирот и детей, оставшихся без попечения родителей, лиц из числа детей-сирот и детей, оставшихся без попечения родителей</t>
  </si>
  <si>
    <r>
      <rPr>
        <sz val="10"/>
        <rFont val="Times New Roman"/>
        <family val="1"/>
        <charset val="204"/>
      </rPr>
      <t>30.09.2022. Выдано 75 уведо</t>
    </r>
    <r>
      <rPr>
        <sz val="10"/>
        <color rgb="FF000000"/>
        <rFont val="Times New Roman"/>
        <family val="1"/>
        <charset val="204"/>
      </rPr>
      <t>млений о постановке граждан, относящихся к категории детей-сирот и детей, оставшихся без попечения родителей, лиц из числа детей-сирот и детей, оставшихся без попечения родителей, на учет на предоставление жилого помещения.</t>
    </r>
  </si>
  <si>
    <t>Ежеквартально</t>
  </si>
  <si>
    <t>Заместитель руководителя службы по реализации жилищных программ комитета жилищной политики администрации МО ГО "Сыктывкар" Кузнецова Л.В.</t>
  </si>
  <si>
    <t>Контрольное событие 7. 
Выданы уведомления о постановке граждан, относящихся к категории детей-сирот и детей, оставшихся без попечения родителей, лиц из числа детей-сирот и детей, оставшихся без попечения родителей, на учет на предоставление жилого помещения</t>
  </si>
  <si>
    <t>30.09.2022. 75 граждан, относящихся к категории детей-сирот и детей, оставшихся без попечения родителей, лиц из числа детей-сирот и детей, оставшихся без попечения родителей, поставлены на учет на предоставление жилого помещения.</t>
  </si>
  <si>
    <t>Мероприятие 2.1.1.1. Постановка на учет на предоставление жилого помещения граждан, относящихся к категории детей-сирот и детей, оставшихся без попечения родителей, лиц из числа детей-сирот и детей, оставшихся без попечения родителей</t>
  </si>
  <si>
    <t>Основное мероприятие 2.1.1. Обеспечение предоставления жилых помещений детям-сиротам и детям, оставшимся без попечения родителей, лицам из их числа</t>
  </si>
  <si>
    <t>Подпрограмма 2. "Обеспечение жилыми помещениями детей-сирот и детей, оставшихся без попечения родителей"</t>
  </si>
  <si>
    <t>30.09.2022. Издано 75 распорядительных документов о назначении опеки/попечительства. 
С первичного учета устроено 48 несовершеннолетних с учетом приоритетных форм устройства:
- в семьи граждан - 37 детей, т.е.77,1 %
 - в организации для детей-сирот и детей, оставшихся без попечения родителей - 11 детей, т.е. 22,9 %.
Решается вопрос об устройстве 5 несовершеннолетних – 9,4 % от общего количества выявленных детей в 2022 году.
Общее количество детей, устроенных в семьи граждан, в том числе из организаций для детей-сирот и детей, оставшихся без попечения родителей -  84, из них:
- под безвозмездную опеку - 47,
 - в приемную семью - 13, - усыновлено - 12, 
- под предварительной опекой - 12.</t>
  </si>
  <si>
    <t>Начальник отдела семейного устройства Управления опеки и попечительства администрации МО ГО "Сыктывкар" Огнева Т.Д.</t>
  </si>
  <si>
    <t>Контрольное событие 6.
Изданы распорядительные документы об устройстве  детей-сирот и детей, оставшихся без попечения родителей, в соответствии со ст.123 Семейного кодекса РФ, постановлением Правительства РФ от 18.05.2009 № 423 "Об отдельных вопросах осуществления опеки и попечительства в отношении несовершеннолетних граждан" или постановлением Правительства РФ от 24.05.2014 № 481 "О деятельности организаций для детей-сирот и детей, оставшихся без попечения родителей, и об устройстве в них детей, оставшихся без попечения родителей"</t>
  </si>
  <si>
    <t>30.09.2022. Доля детей-сирот и детей, оставшихся без попечения родителей, переданных на воспитание в семьи граждан в отчетном периоде, от общего количества выявленных и учтенных детей-сирот и детей, оставшихся без попечения родителей составила 69,8%.</t>
  </si>
  <si>
    <t>Мероприятие 1.3.1.2.
Устройство детей-сирот и детей, оставшихся без попечения родителей, в соответствии со ст.123 Семейного кодекса РФ</t>
  </si>
  <si>
    <t xml:space="preserve">30.09.2022. 3арегистрировано 53 несовершеннолетних в журнале первичного учета детей, оставшихся без попечения родителей, а также внесена имеющаяся информация в электронном виде о ребенке в раздел 1 анкеты ребенка, оставшегося без попечения родителей.
</t>
  </si>
  <si>
    <t>Контрольное событие 5.
Зарегистрированы сведения о ребенке в журнале первичного учета детей, оставшихся без попечения родителей, а также внесена имеющаяся информация в электронном виде о ребенке в раздел 1 анкеты ребенка, оставшегося без попечения родителей, при наличии оснований, установленных Приказом Минпросвещения России от 15.06.2020 № 300 "Об утверждении Порядка формирования, ведения и использования государственного банка данных о детях, оставшихся без попечения родителей"</t>
  </si>
  <si>
    <t>30.09.2022. Доля детей-сирот и детей, оставшихся без попечения родителей, выявленных и учтенных Управлением опеки и попечительства администрации МО ГО "Сыктывкар", от общего количества детей-сирот и детей, оставшихся без попечения родителей, подлежащих учету в соответствии с Приказом Минпросвещения России от 15.06.2020 N 300 составила 100%.</t>
  </si>
  <si>
    <t>Мероприятие 1.3.1.1.
Выявление и учет детей-сирот и детей, оставшихся без попечения родителей, в соответствии со ст.122 Семейного кодекса РФ и Приказом Минпросвещения России от 15.06.2020 № 300 "Об утверждении Порядка формирования, ведения и использования государственного банка данных о детях, оставшихся без попечения родителей"</t>
  </si>
  <si>
    <t>Начальник Управления опеки и попечительства администрации МО ГО "Сыктывкар" Копытиин С.В.</t>
  </si>
  <si>
    <t>Основное мероприятие 1.3.1.
Учет и устройство детей-сирот и детей, оставшихся без попечения родителей, с учетом приоритетных форм устройства</t>
  </si>
  <si>
    <t>4.</t>
  </si>
  <si>
    <t xml:space="preserve">30.09.2022. По результатам рассмотрения обращений о выдаче предварительных разрешений, принято 406 положительных решений на совершение сделок с имуществом несовершеннолетних, недееспособных, ограниченно дееспособных граждан.   </t>
  </si>
  <si>
    <t xml:space="preserve">Заместитель начальника Управления опеки и попечительства администрации МО ГО "Сыктывкар" – начальник отдела приема граждан
Леонова Е.Н. </t>
  </si>
  <si>
    <t xml:space="preserve">Контрольное событие 4.
Принято решение по выдаче разрешений на совершение сделок с имуществом, принадлежащим несовершеннолетним, недееспособным, ограниченно дееспособным гражданам  </t>
  </si>
  <si>
    <t>30.09.2022. Рассмотрено 630 заявлений от граждан по выдаче разрешений, затрагивающих осуществление имущественных прав несовершеннолетних, недееспособных, ограниченно дееспособных граждан.</t>
  </si>
  <si>
    <t>Мероприятие 1.2.1.1.
Рассмотрение заявлений граждан по выдаче разрешений, затрагивающих осуществление имущественных прав несовершеннолетних, недееспособных, ограниченно дееспособных граждан</t>
  </si>
  <si>
    <t>Основное мероприятие 1.2.1.
Обеспечение соблюдения законных имущественных прав несовершеннолетних, недееспособных, ограниченно дееспособных граждан</t>
  </si>
  <si>
    <t>30.09.2022. 30 детей включены в список детей-сирот и детей, оставшихся без попечения родителей, лиц из числа детей-сирот и детей, оставшихся без попечения родителей, лиц, которые подлежат обеспечению жилыми помещениями.</t>
  </si>
  <si>
    <t>Контрольное событие 3.
Принято решение о включении в список детей-сирот и детей, оставшихся без попечения родителей, лиц из числа детей-сирот и детей, оставшихся без попечения родителей, лиц, которые подлежат обеспечению жилыми помещениями</t>
  </si>
  <si>
    <t>30.09.2022. Направлено 28 уведомлений законным представителям о наличии права на включение в список детей-сирот и детей, оставшихся без попечения родителей, лиц из числа детей-сирот и детей, оставшихся без попечения родителей, лиц, которые подлежат обеспечению жилыми помещениями.</t>
  </si>
  <si>
    <t>Начальник отдела организации надзора Управления опеки и попечительства администрации МО ГО "Сыктывкар" Напалкова Е.Д.</t>
  </si>
  <si>
    <t>Мероприятие 1.1.2.3.
Уведомление законных представителей о наличии права на включение в список детей-сирот и детей, оставшихся без попечения родителей, лиц из числа детей-сирот и детей, оставшихся без попечения родителей, лиц, которые подлежат обеспечению жилыми помещениями</t>
  </si>
  <si>
    <t>2.3.</t>
  </si>
  <si>
    <t xml:space="preserve"> 30.09.2022. Определено наличие права у 28 детей на включение в список детей-сирот и детей, оставшихся без попечения родителей, лиц из числа детей-сирот и детей, оставшихся без попечения родителей, лиц, которые подлежат обеспечению жилыми помещениями.</t>
  </si>
  <si>
    <t>Мероприятие 1.1.2.2.
Определение наличия права на включение в список детей-сирот и детей, оставшихся без попечения родителей, лиц из числа детей-сирот и детей, оставшихся без попечения родителей, лиц, которые подлежат обеспечению жилыми помещениями</t>
  </si>
  <si>
    <t>2.2.</t>
  </si>
  <si>
    <t xml:space="preserve"> 30.09.2022. Обеспечено наличие полной и достоверной информации о 30 детях-сиротах и детях, оставшихся без попечения родителей, состоящих на учете в Управлении опеки и попечительства администрации МО ГО "Сыктывкар", включенных в список детей-сирот и детей, оставшихся без попечения родителей, лиц из числа детей-сирот и детей, оставшихся без попечения родителей, лиц, которые подлежат обеспечению жилыми помещениями.</t>
  </si>
  <si>
    <t>Мероприятие 1.1.2.1.
Мониторинг детей-сирот и детей, оставшихся без попечения родителей на определение наличия права на включение в список по обеспечению жилыми помещениями</t>
  </si>
  <si>
    <t>Основное мероприятие 1.1.2.
Осуществление деятельности по включению детей-сирот, а также детей, оставшихся без попечения родителей в список детей-сирот и детей, оставшихся без попечения родителей, лиц из числа детей-сирот и детей, оставшихся без попечения родителей, лиц, которые подлежат обеспечению жилыми помещениями</t>
  </si>
  <si>
    <t xml:space="preserve"> 30.09.2022. Подготовлено 183 заключения по итогам рассмотрения судами общей юрисдикции дел о нарушении прав и законных интересов несовершеннолетних и недееспособных граждан.</t>
  </si>
  <si>
    <t>Заместитель начальника Управления опеки и попечительства администрации МО ГО "Сыктывкар" – начальник отдела защиты прав несовершеннолетних и недееспособных граждан Дубова Н.А.</t>
  </si>
  <si>
    <t>Контрольное событие 2. 
Подготовлены заключения по делам о нарушении прав и законных интересов несовершеннолетних и недееспособных граждан</t>
  </si>
  <si>
    <t xml:space="preserve"> 30.09.2022. Составлено 340 актов обследования условий жизни по делам о нарушении прав и законных интересов несовершеннолетних и недееспособных граждан, 128 справок по результатам выходов. </t>
  </si>
  <si>
    <t>Контрольное событие 1. Составлены акты обследования условий жизни по делам о нарушении прав и законных интересов несовершеннолетних и недееспособных граждан</t>
  </si>
  <si>
    <t>30.09.2022. Осуществлено 468 выходов по месту жительства истцов, ответчиков по делам о нарушении прав несовершеннолетних и недееспособных граждан.</t>
  </si>
  <si>
    <t>Мероприятие 1.1.1.1. 
Осуществление выходов по месту жительства истцов, ответчиков по делам о нарушении прав несовершеннолетних и недееспособных граждан</t>
  </si>
  <si>
    <t>Основное мероприятие 1.1.1.
Участие в рассмотрении судами дел о нарушении прав несовершеннолетних и недееспособных граждан</t>
  </si>
  <si>
    <t>Подпрограмма 1. "Защита прав несовершеннолетних и недееспособных граждан"</t>
  </si>
  <si>
    <t xml:space="preserve">            Ответственный исполнитель: Комитет жилищной политики</t>
  </si>
  <si>
    <t xml:space="preserve">                     отчетный период: 9 мес. 2022 года</t>
  </si>
  <si>
    <t xml:space="preserve">            Наименование муниципальной программы: Поддержка отдельных категорий граждан</t>
  </si>
  <si>
    <t>Вывод об эффективности реализации муниципальной программы за отчетный квартал:» Реализация муниципальной программы МО ГО "Сыктывкар" "Развитие современной городской среды" является эффективной по итогам 3 квартала 2022 года. Эффективность  = ((ВМ0 / М0) + (ВК17 / К18) + (ОС365632,8/ С548082,4)) / 3 = (0+0,94+0,67)/3 = 53,7 % (эффективна, если больше или равно 50%)</t>
  </si>
  <si>
    <t>Муниципальная программа МО ГО "Сыктывкар" "Развитие современной городской среды"</t>
  </si>
  <si>
    <t>х</t>
  </si>
  <si>
    <t>Составлены 31 протокол об административном правонарушении в отношении физ. и юр. лиц, по которым рассмотрены дела об административном правонарушении по ч.16 ст. 7 Закона Республики Коми от 30.12.2003 №95-РЗ
"Об административной ответственности в Республике Коми",
вынесены штрафы на сумму 32 000  руб.
На территории Эжвинского района составлен 21 протокол об административном правонарушении (ч.16. ст.7. Закона Республики Коми от 30.12.2003 № 95-РЗ) 
17.01.2022 
27.04.2022 
20.05.2022
25.05.2022
30.05.2022
16.06.2022
17.06.2022 
23.06.2022 
27.06.2022</t>
  </si>
  <si>
    <t xml:space="preserve">Заместитель начальника УЖКХ администрации МО ГО "Сыктывкар" Н.А.Мингалева;
Начальник отдела контроля за содержанием и эксплуатацией инфраструктуры городского хозяйства УЖКХ администрации МО ГО "Сыктывкар" А.А.Телегин;
Начальник отдела контроля за управлением жилищным фондом и содержанием территорий УЖКХ администрации МО ГО "Сыктывкар" Т.Н.Любаева;
Заведующий отделом по экономическим вопросам и предпринимательству администрации Эжвинского района МО ГО "Сыктывкар" А.Н.Макеева,
Заместитель начальника управления - заведующий отделом предпринимательства и торговли управления экономики и анализа администрации МО ГО "Сыктывкар" Миронович А.А.,
Начальник отдела контроля за содержанием и эксплуатацией инфраструктуры улично-дорожной сети УДИТиС администрации МО ГО "Сыктывкар" А.С.Шаманов
</t>
  </si>
  <si>
    <t>Контрольное событие 29. Составлены материалы по нарушению правил благоустройства МО ГО "Сыктывкар"</t>
  </si>
  <si>
    <t>Заместитель начальника УЖКХ администрации МО ГО "Сыктывкар" Н.А.Мингалева;
Начальник отдела контроля за содержанием и эксплуатацией инфраструктуры городского хозяйства УЖКХ администрации МО ГО "Сыктывкар" А.А.Телегин;
Начальник отдела контроля за управлением жилищным фондом и содержанием территорий УЖКХ администрации МО ГО "Сыктывкар" Т.Н.Любаева;
Заведующий отделом по экономическим вопросам и предпринимательству администрации Эжвинского района МО ГО "Сыктывкар" А.Н.Макеева,
Заместитель начальника управления - заведующий отделом предпринимательства и торговли управления экономики и анализа администрации МО ГО "Сыктывкар" Миронович А.А.,
Начальник отдела контроля за содержанием и эксплуатацией инфраструктуры улично-дорожной сети УДИТиС администрации МО ГО "Сыктывкар" А.С.Шаманов</t>
  </si>
  <si>
    <t>Мероприятие 11.1.Контроль за соблюдением правил благоустройства МО ГО "Сыктывкар"</t>
  </si>
  <si>
    <t>11.1</t>
  </si>
  <si>
    <t xml:space="preserve">Начальник УЖКХ администрации МО ГО "Сыктывкар" А.Г.Гонтарь;
Начальник УДИТиС администрации МО ГО "Сыктывкар" А.В.Лозовой;
Начальник УАГСиЗ администрации МО ГО "Сыктывкар" Е.В.Мартынова;
Заведующий отделом районного хозяйства администрации Эжвинского района МО ГО "Сыктывкар" И.А.Зорина, начальник управления экономики и анализа администрации МО ГО "Сыктывкар" Баженова И.А.
</t>
  </si>
  <si>
    <t>Основное мероприятие 11. Организация контроля за соблюдением Правил благоустройства МО ГО "Сыктывкар"</t>
  </si>
  <si>
    <t>Составлены и размещены 7 протоколов заседания муниципальной общественной комиссии по обеспечению реализации  проекта  "Формирование комфортной городской среды на территории МО ГО "Сыктывкар" (из них на территории Эжвинского района составлено 5 протоколов). 
25.02.2022, 28.02.2022 12.04.2022, 31.05.2022 16.06.2022</t>
  </si>
  <si>
    <t>Заместитель начальника УЖКХ администрации МО ГО "Сыктывкар" Н.А. Мингалева;  Заведующий отделом районного хозяйства администрации Эжвинского района МО ГО "Сыктывкар" И.А. Зорина</t>
  </si>
  <si>
    <t>Контрольное событие 28. Составлены и размещены протоколы заседания муниципальной общественной комиссии по обеспечению реализации  проекта  "Формирование комфортной городской среды на территории МО ГО "Сыктывкар"</t>
  </si>
  <si>
    <t>Проведены заседания муниципальной общественной комиссии по обеспечению реализации  проекта  "Формирование комфортной городской среды" на территории МО ГО "Сыктывкар"
На территории Эжвинского района  проведено 6 заседаний общественной комиссии: 25.02.2022, 28.02.2022 12.04.2022, 31.05.2022 16.06.2022, 15.07.2022</t>
  </si>
  <si>
    <t>Заместитель начальника УЖКХ администрации МО ГО "Сыктывкар" Н.А. Мингалева ; Заведующий отделом районного хозяйства администрации Эжвинского района МО ГО "Сыктывкар" И.А. Зорина</t>
  </si>
  <si>
    <t>Мероприятие 10.1.Проведение заседаний муниципальной общественной комиссии по обеспечению реализации  проекта  "Формирование комфортной городской среды" на территории МО ГО "Сыктывкар"</t>
  </si>
  <si>
    <t>10.1</t>
  </si>
  <si>
    <t>Заместитель начальника УЖКХ администрации МО ГО "Сыктывкар" Н.А. Мингалева; Заведующий отделом районного хозяйства администрации Эжвинского района МО ГО "Сыктывкар" И.А. Зорина</t>
  </si>
  <si>
    <t>Основное мероприятие 10. Организация работы муниципальной общественной комиссии по обеспечению реализации  проекта  "Формирование комфортной городской среды" на территории МО ГО "Сыктывкар"</t>
  </si>
  <si>
    <t>проведены субботники
30.04.2022
07.05.2022
25.06.2022
24.09.2022</t>
  </si>
  <si>
    <t>2, 3 квартал 2022</t>
  </si>
  <si>
    <t>Контрольное событие 27. Организовано проведение субботников, мероприятий по очистке территорий</t>
  </si>
  <si>
    <t>Субъектам торговли, бытовых услуг и общественного питания ежеквартально направляются письма по вопросам благоустройства территорий: 31.03.2022, 21.06.2022. 
Направлены 2 письма по вопросам благоустройства: 10.08.2022, 29.09.2022
на территории Эжвинского района с юридическими лицами заключено 3 соглашения по благоустройству и содержанию прилегающих территорий 01.01.2022.</t>
  </si>
  <si>
    <t xml:space="preserve">Заместитель начальника управления - заведующий отделом предпринимательства и торговли управления экономики и анализа администрации МО ГО "Сыктывкар" Миронович А.А., Заведующий отделом по экономическим вопросам и предпринимательству администрации Эжвинского района МО ГО "Сыктывкар" А.Н.Макеева
</t>
  </si>
  <si>
    <t>Контрольное событие 26. Субъектам торговли, бытовых услуг и общественного питания направлены письма (при необходимости заключены соглашения) по вопросам благоустройства территорий</t>
  </si>
  <si>
    <t>Заключено соглашение с ТСЖ о софинансировании мероприятий по благоустройству (средства собственников)
 25.10.2021</t>
  </si>
  <si>
    <t xml:space="preserve">Заместитель начальника УЖКХ администрации МО ГО "Сыктывкар" Н.А.Мингалева;
Заведующий отделом районного хозяйства администрации Эжвинского района МО ГО "Сыктывкар" И.А.Зорина,
Заместитель начальника управления - заведующий отделом предпринимательства и торговли управления экономики и анализа администрации МО ГО "Сыктывкар" Миронович А.А.
</t>
  </si>
  <si>
    <t>Мероприятие 9.1. Вовлечение юридических лиц и граждан в благоустройство территорий</t>
  </si>
  <si>
    <t>9.1</t>
  </si>
  <si>
    <t xml:space="preserve">Заместитель начальника УЖКХ администрации МО ГО "Сыктывкар" Н.А.Мингалева;
Заведующий отделом районного хозяйства администрации Эжвинского района МО ГО "Сыктывкар" И.А.Зорина,
Начальника управления экономики и анализа администрации МО ГО "Сыктывкар" Баженова И.А
</t>
  </si>
  <si>
    <t>Основное мероприятие 9.Организация вовлечения граждан и бизнеса в реализацию проектов по благоустройству</t>
  </si>
  <si>
    <t>15.04.2022 - 30.05.2022 онлайн голосование</t>
  </si>
  <si>
    <t>Заместитель начальника УЖКХ администрации МО ГО "Сыктывкар" Н.А. Мингалева; Начальник отдела контроля за управлением жилищным фондом и содержанием территорий УЖКХ администрации МО ГО "Сыктывкар" Т.Н. Любаева; Заведующий отделом районного хозяйства администрации Эжвинского района МО ГО "Сыктывкар" И.А. Зорина</t>
  </si>
  <si>
    <t>Контрольное событие 25. Проведены встречи с населением по обсуждению проектов благоустройства и реализации отдельных мероприятий регионального проекта "Формирование комфортной городской среды"</t>
  </si>
  <si>
    <t>Опубликованы материалы в СМИ о реализации мероприятий по благоустройству: 11.01.2022 17.01.2022 01.02.2022 24.02.2022 31.03.2022 05.04.2022 11.04.2022 12.04.2022 15.04.2022 19.04.2022 20.04.2022 28.04.2022 30.04.2022 02.05.2022 06.05.2022 07.05.2022 11.05.2022 12.05.2022  17.05.2022 20.05.2022 23.05.2022 25.05.2022 27.05.2022 ,30.05.2022 31.05.2022 01.06.2022 03.06.2022 08.06.2022 09.06.2022 10.06.2022 15.06.2022 16.06.2022 17.06.2022 22.06.2022 24.06.2022 27.06.2022 28.06.2022 29.06.2022 30.06.2022  01.07.2022 04.07.2022 05.07.2022 06.07.2022 13.07.2022 20.07.2022 21.07.2022 22.07.2022 27.07.2022 28.07.2022 01.08.2022 02.08.2022 05.08.2022 19.08.2022 26.08.2022 29.08.2022 30.08.2022 06.09.2022 09.09.2022                 всего 57 публикаций</t>
  </si>
  <si>
    <t>Начальник Управления информации и социальных коммуникаций администрации МО ГО "Сыктывкар" ; Заместитель начальника УЖКХ администрации МО ГО "Сыктывкар" Н.А. Мингалева; Начальник отдела контроля за управлением жилищным фондом и содержанием территорий УЖКХ администрации МО ГО "Сыктывкар" Т.Н. Любаева; Заведующий организационным отделом администрации Эжвинского района МО ГО "Сыктывкар" Л.А. Леушина; Заведующий отделом районного хозяйства администрации Эжвинского района МО ГО "Сыктывкар" И.А. Зорина</t>
  </si>
  <si>
    <t>Контрольное событие 24. Опубликованы материалы в СМИ</t>
  </si>
  <si>
    <t xml:space="preserve">проинформированы граждане о реализации мероприятий по благоустройству;
проведены работы по вовлечению юридических лиц и граждан в благоустройство </t>
  </si>
  <si>
    <t xml:space="preserve">Мероприятие 8.1.Информирование  граждан о реализации мероприятий по благоустройству </t>
  </si>
  <si>
    <t>8.1</t>
  </si>
  <si>
    <t>Начальник Управления информации и социальных коммуникаций администрации МО ГО "Сыктывкар" М.Г. Лысаковская; Заместитель начальника УЖКХ администрации МО ГО "Сыктывкар" Н.А. Мингалева; Начальник отдела контроля за управлением жилищным фондом и содержанием территорий УЖКХ администрации МО ГО "Сыктывкар" Т.Н. Любаева; Заведующий организационным отделом администрации Эжвинского района МО ГО "Сыктывкар" Л.А. Леушина; Заведующий отделом районного хозяйства администрации Эжвинского района МО ГО "Сыктывкар" И.А. Зорина</t>
  </si>
  <si>
    <t>Основное мероприятие 8.Обеспечение информирования граждан о реализации мероприятий по благоустройству</t>
  </si>
  <si>
    <t>Подпрограмма 2."Управление реализацией проектами благоустройства на территории МО ГО "Сыктывкар"</t>
  </si>
  <si>
    <t>Контрольное событие 29. Выполнение ПИР</t>
  </si>
  <si>
    <t xml:space="preserve">Мероприятие 7.7. Реконструкция выпусков ливневой канализации на территории Эжвинского района МО ГО "Сыктывкар"
</t>
  </si>
  <si>
    <t xml:space="preserve">Заместитель начальника УЖКХ администрации МО ГО "Сыктывкар" Н.А. Мингалева
</t>
  </si>
  <si>
    <t>Контрольное событие 28. Выполнение ПИР</t>
  </si>
  <si>
    <t>Заместитель начальника УЖКХ администрации МО ГО "Сыктывкар" Н.А. Мингалева</t>
  </si>
  <si>
    <t>Мероприятие 7.6.Строительство бульвара по ул. Свободы, в т.ч. ПИР</t>
  </si>
  <si>
    <t>Контрольное событие 27. Выполнение ПИР</t>
  </si>
  <si>
    <t xml:space="preserve">Мероприятие 7.5.  Строительство парковой зоны по ул. Славы Эжвинского района МО ГО "Сыктывкар"
</t>
  </si>
  <si>
    <t xml:space="preserve">Начальник БУ "УКС МО ГО "Сыктывкар" А.В. Садовский
</t>
  </si>
  <si>
    <t>Контрольное событие 26. Разработка проектно-сметной документации и получение положительного заключения государственной экспертизы</t>
  </si>
  <si>
    <t>Мероприятие 7.4.  Архитектурная концепция реконструкции общественного парка культуры и отдыха им. Кирова в г. Сыктывкаре. Благоустройство набережной на левом берегу р. Сысола в г. Сыктывкаре</t>
  </si>
  <si>
    <t>x</t>
  </si>
  <si>
    <t>выполнены работы по благоустройству и озеленению после строительсва объекта
 №1 от 29.07.2022</t>
  </si>
  <si>
    <t>Начальник БУ "УКС МО ГО "Сыктывкар" А.В. Садовский</t>
  </si>
  <si>
    <t xml:space="preserve">Контрольное событие 23. Выполнены работы по восстановлению покрытия на участке строительства ливневой канализации
</t>
  </si>
  <si>
    <t xml:space="preserve">Мероприятие 7.1 Строительство ливневой канализации напротив жилых домов N 46 и N 52 по ул. Димитрова, в т.ч. ПИР
</t>
  </si>
  <si>
    <t>Контрольное событие 24. Выполнение  работ в соответствии с разработанной ПСД (поэтапно)</t>
  </si>
  <si>
    <t>Мероприятие 7.1. Строительство парковой зоны по ул. Славы Эжвинского района МО ГО "Сыктывкар" 3 очередь</t>
  </si>
  <si>
    <t>Начальник УЖКХ администрации МО ГО "Сыктывкар" А.Г. Гонтарь; Начальник УАГСиЗ администрации МО ГО "Сыктывкар" Е.В. Мартынова; Начальник БУ "УКС МО ГО "Сыктывкар" А.В. Садовский; Заведующий отделом районного хозяйства администрации Эжвинского района МО ГО "Сыктывкар" И.А. Зорина</t>
  </si>
  <si>
    <t>Основное мероприятие 7. Строительство и реконструкция объектов благоустройства</t>
  </si>
  <si>
    <t>оплата согласно заключенным муниципальным контрактам:
25.04.2022
20.06.2022
21.06.2022
30.06.2022
01.07.2022
25.07.2022
27.07.2022
31.08.2022
01.09.2022
05.09.2022</t>
  </si>
  <si>
    <t>Начальник отдела контроля за содержанием и эксплуатацией инфраструктуры городского хозяйства УЖКХ администрации МО ГО "Сыктывкар" А.А. Телегин,  Начальник отдела контроля за управлением жилищным фондом и содержанием территорий УЖКХ администрации МО ГО "Сыктывкар" Т.Н. Любаева; Заведующий отделом районного хозяйства администрации Эжвинского района МО ГО "Сыктывкар" И.А. Зорина</t>
  </si>
  <si>
    <t xml:space="preserve">Контрольное событие 22. Выполнены работы </t>
  </si>
  <si>
    <t xml:space="preserve">выполнены работы  по  обустройству: детской спортивной площадки в мкр. Яг-Кар, уличного освещения в пгт. Краснозатонский , контейнерных площадок на территории пгт. Краснозатонский ,уличного освещения от ул. Красноборская, 45 до ул. Большая пгт. В. Максаковка , парковой аллеи в микрорайоне Верхний Чов г. Сыктывкара
на территории Эжвинского района выполнено: ремонт тротуаров парка сквера площадью 400 кв.м, устройство игрового оборудования на площади 306 кв.м, благоустройство спуска от остановочного комплекса  с устройством поручней; благоустройство спуска и разворотной площадки площадью 1152 кв.м, устройство бетонной лестницы с покрытием из полимерпесчаной плитки площадью 33 кв.м, установлены поручни. </t>
  </si>
  <si>
    <t>Начальник отдела контроля за содержанием и эксплуатацией инфраструктуры городского хозяйства УЖКХ администрации МО ГО "Сыктывкар" А.А. Телегин, Заведующий отделом районного хозяйства администрации Эжвинского района МО ГО "Сыктывкар" И.А. Зорина, Начальник отдела контроля за управлением жилищным фондом и содержанием территорий УЖКХ администрации МО ГО "Сыктывкар" Т.Н. Любаева</t>
  </si>
  <si>
    <t>Мероприятие 6.1. Выполнение работ по реализации народных проектов в сфере благоустройства</t>
  </si>
  <si>
    <t xml:space="preserve">Основное мероприятие 6. Реализация инициативных проектов в сфере благоустройства
</t>
  </si>
  <si>
    <t>оплата согласно заключенным муниципальным контрактам:
01.04.2022, 18.04.2022
27.04.2022, 29.04.2022
16.05.2022, 19.05.2022
06.06.2022, 07.06.2022
07.06.2022, 10.06.2022
15.06.2022, 15.07.2022 27.07.2022, 29.07.2022 01.08.2022, 08.08.2022
09.08.2022, 10.08.2022 11.08.2022, 15.08.2022
19.08.2022, 01.09.2022 02.09.2022, 07.09.2022 13.09.2022
выполнены работы  по благоустройству дворовых территорий 
- ул. Малышева, 24 
- ул. Малышева, 18
ул. Карла Маркса, д. 176
 ул. Карл Маркса,д.178  
ул. Карла Маркса,д.180
ул. Горького,д.18; ул.Старовского, д.22/1
ул.Весенняя, д.4 (ремонт тротуара 389 кв.м., ремонт проезда 3723 кв.м, установлено 6 элементов игрового и спортивного оборудования)
выполнено благоустройство пешеходной зоны по ул.Ломоносова в пгт. Краснозатонский, пешеходной зоны по ул.Димитрова (четная и нечетная сторона) от ул.Старовского до ул.Морозова, 
 сквер в районе дома № 48 по ул. Димитрова;
благоустройство общественных территорий выполнено на четырех территориях общей площадью 9139 кв.м, установлено 13 скамеек и 10 урн). 
 Идет работа по приемке выполненных работ:
благоустройство Соборной площади перед Свято-Стефановским собором по ул. Ленина — ул. Свободы, благоустройство городского сквера, район многоквартирного жилого дома по адресу: ул. Коммунистическая, 72 (за общежитием СГУ), благоустройство пешеходной  зоны  по ул. Коммунистическая (четная сторона, нечетная сторона) от ул. Старовского до ул. Морозова</t>
  </si>
  <si>
    <t>ежеквартально, начиная со 2 квартала 2022</t>
  </si>
  <si>
    <t>Контрольное событие 21. Выполнены работы по благоустройству дворовых территорий и общественных территорий</t>
  </si>
  <si>
    <t>Начальник УЖКХ администрации МО ГО "Сыктывкар" А.Г. Гонтарь; Руководитель администрации Эжвинского района МО ГО "Сыктывкар" С.В. Воронин</t>
  </si>
  <si>
    <t>Мероприятие 5.1. Реализация запланированных на 2022 год мероприятий по благоустройству дворовых территорий и общественных территорий</t>
  </si>
  <si>
    <t>Первый заместитель руководителя администрации МО ГО "Сыктывкар" А.А. Можегов; Руководитель Эжвинского района МО ГО "Сыктывкар" С.В. Воронин</t>
  </si>
  <si>
    <t>Основное мероприятие 5. Качественное улучшение состояния территорий, в том числе в рамках реализации мероприятий регионального проекта "Формирование комфортной городской среды"</t>
  </si>
  <si>
    <t>заключено соглашение от 28.01.2022</t>
  </si>
  <si>
    <t>Начальник отдела контроля за содержанием и эксплуатацией инфраструктуры городского хозяйства УЖКХ администрации МО ГО "Сыктывкар" А.А. Телегин; Заведующий отделом районного хозяйства администрации Эжвинского района МО ГО "Сыктывкар" И.А. Зорина</t>
  </si>
  <si>
    <t>не выполнено</t>
  </si>
  <si>
    <t>Контрольное событие 20. Выполнены работы по ремонту сетей уличного освещения</t>
  </si>
  <si>
    <t>Мероприятие 4.3. Ремонт сетей уличного освещения</t>
  </si>
  <si>
    <r>
      <t xml:space="preserve">выполнено содержание сетей уличного освещения
</t>
    </r>
    <r>
      <rPr>
        <sz val="12"/>
        <rFont val="Times New Roman"/>
        <family val="1"/>
        <charset val="204"/>
      </rPr>
      <t>28.01.2022, 07.02.2022
15.02.2022, 16.02.2022
17.02.2022, 21.02.2022
25.02.2022, 23.03.2022
25.03.2022, 28.03.2022
31.03.2022, 22.04.2022
04.05.2022, 23.05.2022 
14.06.2022, 23.06.2022
22.07.2022, 01.08.2022 04.08.2022, 23.08.2022 
29.08.2022, 01.09.2022 07.09.2022, 23.09.2022
выполнен монтаж провода по установленным планкам с изоляторами на растяжках, сечение до 25мм2 – 3,885 км; монтаж нового светильника – 65 шт;
ремонт (ревизия) щитов уличного освещения – 64 шт; замена ламп – 99 шт;
монтаж кронштейнов сварных на опорах для светильников – 64 шт;
демонтаж новогодней иллюминации.
на территории Эжвинского района выполнено: смена люменисцентных ламп, 24 шт; смена энергосберегающих ламп,20 шт; выполнена ревизия 26 силовых предохранительных шкафов</t>
    </r>
  </si>
  <si>
    <t>Контрольное событие 19. Выполнены работы по содержанию сетей уличного освещения</t>
  </si>
  <si>
    <t>обеспечено содержание сетей уличного освещения</t>
  </si>
  <si>
    <t>Мероприятие 4.2. Содержание сетей уличного освещения</t>
  </si>
  <si>
    <r>
      <t xml:space="preserve">оплачена электроэнергия с января по август 2022. 
расход электроэнергии 
</t>
    </r>
    <r>
      <rPr>
        <sz val="12"/>
        <color rgb="FFFF0000"/>
        <rFont val="Times New Roman"/>
        <family val="1"/>
        <charset val="204"/>
      </rPr>
      <t xml:space="preserve">2468059 кВт.
</t>
    </r>
    <r>
      <rPr>
        <sz val="12"/>
        <rFont val="Times New Roman"/>
        <family val="1"/>
        <charset val="204"/>
      </rPr>
      <t>25.01.2022
21.02.2022
 25.02.2022
01.03.2022
 11.03.2022
23.03.2022
25.03.2022
15.04.2022
22.04.2022
17.05.2022
23.05.2022 
16.06.2022
23.06.2022
22.07.2022
05.08.2022
12.08.2022
23.08.2022
31.08.2022
23.09.2022
29.09.2022</t>
    </r>
  </si>
  <si>
    <t>Контрольное событие 18. Оплачена электроэнергия по уличному освещению</t>
  </si>
  <si>
    <t>обеспечено уличное освещение (электроснабжение)</t>
  </si>
  <si>
    <t>Мероприятие 4.1. Уличное освещение (электроснабжение)</t>
  </si>
  <si>
    <t xml:space="preserve">Основное мероприятие 4.                            Организация уличного освещения </t>
  </si>
  <si>
    <t>оплата согласно заключенным муниципальным контрактам:
19.04.2022
24.05.2022
06.06.2022
30.06.2022
27.07.2022
30.08.2022
30.09.2022</t>
  </si>
  <si>
    <t>Контрольное событие 17. Обеспечено выполнение полномочий  органов местного самоуправления в области лесных отношений</t>
  </si>
  <si>
    <t>Мероприятие 3.4.Обустройство и содержание «городских» лесов</t>
  </si>
  <si>
    <t>оплата согласно заключенным муниципальным контрактам:
30.04.2022
19.05.2022
31.05.2022
07.06.2022
30.06.2022
31.07.2022
01.08.2022
18.08.2022
31.08.2022
30.09.2022</t>
  </si>
  <si>
    <t>Контрольное событие 16. Выполнены работы по содержанию многолетних насаждений и их воспроизводству</t>
  </si>
  <si>
    <t xml:space="preserve"> выполнение работ по обрезке и вырубке аварийных деревьев на территории МО ГО "Сыктывкар" </t>
  </si>
  <si>
    <t>Мероприятие 3.3.Содержание многолетних насаждений и их воспроизводство</t>
  </si>
  <si>
    <t>оплата согласно заключенным муниципальным контрактам:
27.05.2022
30.06.2022
31.07.2022
07.07.2022
 01.08.2022
04.08.2022
 26.08.2022
31.08.2022
15.09.2022</t>
  </si>
  <si>
    <t>Контрольное событие 15. Выполнены работы по уничтожению агрессивного интродуцента - борщевика Сосновского</t>
  </si>
  <si>
    <t xml:space="preserve">выполнены работы по уничтожению агрессивного интродуцента - борщевика Сосновского </t>
  </si>
  <si>
    <t xml:space="preserve">Мероприятие 3.2. Проведение мероприятий по уничтожению агрессивного интродуцента - борщевика Сосновского </t>
  </si>
  <si>
    <t>оплата согласно заключенным муниципальным контрактам:
29.04.2022 
25.05.2022
31.05.2022
 25.06.2022
30.06.2022
12.07.2022
28.07.2022
31.07.2022
31.08.2022
28.09.2022
30.09.2022</t>
  </si>
  <si>
    <t>Контрольное событие 14. Выполнены работы по содержанию и обслуживанию цветников и газонов, в том числе приобретение рассады, составление техзадания посадочного плана и вертикальной планировки цветников</t>
  </si>
  <si>
    <t>выполнены работы по содержанию и обслуживанию цветников и газонов, в том числе приобретение рассады</t>
  </si>
  <si>
    <t>Мероприятие 3.1. Содержание и обслуживание цветников и газонов, в том числе приобретение рассады</t>
  </si>
  <si>
    <t xml:space="preserve">Основное мероприятие 3. Озеленение территории </t>
  </si>
  <si>
    <r>
      <t xml:space="preserve">отловлено </t>
    </r>
    <r>
      <rPr>
        <sz val="12"/>
        <color rgb="FFFF0000"/>
        <rFont val="Times New Roman"/>
        <family val="1"/>
        <charset val="204"/>
      </rPr>
      <t xml:space="preserve">72 животных без владельцев. 
</t>
    </r>
    <r>
      <rPr>
        <sz val="12"/>
        <rFont val="Times New Roman"/>
        <family val="1"/>
        <charset val="204"/>
      </rPr>
      <t>26.01.2022, 31.01.2022, 26.02.2022, 28.02.2022, 26.03.2022, 31.03.2022, 30.04.2022, 17.05.2022, 31.05.2022, 02.06.2022, 30.06.2022, 29.07.2022,
12.09.2022, 30.09.2022</t>
    </r>
  </si>
  <si>
    <t>Контрольное событие 13. Выполнены работы по отлову и содержанию животных без владельцев</t>
  </si>
  <si>
    <t>оказаны услуги по отлову и содержанию  животных без владельцев</t>
  </si>
  <si>
    <t>Начальник отдела контроля за содержанием и эксплуатацией инфраструктуры городского хозяйства УЖКХ администрации МО ГО "Сыктывкар" А.А. Телегин;  Заведующий отделом районного хозяйства администрации Эжвинского района МО ГО "Сыктывкар" И.А. Зорина</t>
  </si>
  <si>
    <t>Мероприятие 2.1. Отлов и содержание  животных без владельцев</t>
  </si>
  <si>
    <t>Основное мероприятие 2.Осуществление переданного государственного полномочия по организации деятельности по обращению с животными без владельцев</t>
  </si>
  <si>
    <t>Мероприятие 7.14. Участие в организации деятельности по сбору твердых коммунальных отходов</t>
  </si>
  <si>
    <t xml:space="preserve">Выдано — 535  ордеров на производство земляных работ
Эжвинский район: выдано 92 ордера на земляные работы.                       </t>
  </si>
  <si>
    <t>Заместитель начальника УДИТиС администрации МО ГО "Сыктывкар"  О.С. Южаков; Заведующий отделом районного хозяйства администрации Эжвинского района МО ГО "Сыктывкар" И.А. Зорина</t>
  </si>
  <si>
    <t>Контрольное событие 12. Выданы ордера (разрешения) на производство земляных работ</t>
  </si>
  <si>
    <t>выданы ордера (разрешения) на производство земляных работ</t>
  </si>
  <si>
    <t>Мероприятие 1.11. Организация предоставления выдачи ордера (разрешения) на производство земляных работ</t>
  </si>
  <si>
    <t>1.12</t>
  </si>
  <si>
    <t>20.01.2022
21.02.2022
04.03.2022
22.04.2022
11.05.2022
31.05.2022
01.06.2022
03.06.2022
06.06.2022
04.07.2022
05.07.2022
06.07.2022
11.07.2022
19.07.2022
26.07.2022
16.08.2022
28.08.2022
09.09.2022
19.09.2022</t>
  </si>
  <si>
    <t>Начальник отдела контроля за управлением жилищным фондом и содержанием территорий УЖКХ администрации МО ГО "Сыктывкар" Т.Н. Любаева</t>
  </si>
  <si>
    <t>Контрольное событие 11. Выполнены работы по  освобождению земельных участков от самовольно размещенных объектов</t>
  </si>
  <si>
    <t>выполнены работы по освобождению земельных участков от самовольно размещенных объектов</t>
  </si>
  <si>
    <t xml:space="preserve">Начальник отдела контроля за управлением жилищным фондом и содержанием территорий УЖКХ администрации МО ГО "Сыктывкар" Т.Н. Любаева
</t>
  </si>
  <si>
    <t>Мероприятие 1.10. Освобождение земельных участков от самовольно размещенных объектов</t>
  </si>
  <si>
    <t>1.11</t>
  </si>
  <si>
    <t>выполнены работы по  освобождению территории от брошенных (бесхозяйных) разукомплектованных транспортных средств 
10.02.2022
14.02.2022
10.03.2022
24.04.2022
11.05.2022
01.06.2022
06.06.2022
06.07.2022
14.07.2022
15.07.2022
16.08.2022
25.08.2022
09.09.2022
13.09.2022
15.09.2022</t>
  </si>
  <si>
    <t>Начальник отдела контроля за управлением жилищным фондом и содержанием территорий УЖКХ администрации МО ГО "Сыктывкар" Т.Н. Любаева; Заведующий отделом районного хозяйства администрации Эжвинского района МО ГО "Сыктывкар" И.А. Зорина</t>
  </si>
  <si>
    <t xml:space="preserve">Контрольное событие 10. Выполнены работы по  освобождению территории от брошенных (бесхозяйных) разукомплектованных транспортных средств </t>
  </si>
  <si>
    <t>Начальник отдела контроля за управлением жилищным фондом и содержанием территорий УЖКХ администрации МО ГО "Сыктывкар" Т.Н. Любаева, Заведующий отделом районного хозяйства администрации Эжвинского района МО ГО "Сыктывкар" И.А. Зорина</t>
  </si>
  <si>
    <t>Мероприятие 1.9. Мероприятия по освобождению территории от брошенных (бесхозяйных) разукомплектованных транспортных средств</t>
  </si>
  <si>
    <t>1.10</t>
  </si>
  <si>
    <t>выполнены работы по организации раздельного сбора отходов
10.02.2022
14.02.2022
10.03.2022
11.03.2022
05.04.2022
18.04.2022 
30.04.2022
06.05.2022
11.05.2022
16.05.2022
19.05.2022
31.05.2022
06.06.2022
07.06.2022
 04.07.2022
05.07.2022
07.07.2022
11.08.2022
 28.07.2022
02.08.2022
10.08.2022
12.08.2022
02.09.2022
07.09.2022
09.09.2022</t>
  </si>
  <si>
    <t>Контрольное событие 9. Выполнены работы по организации раздельного сбора отходов</t>
  </si>
  <si>
    <t xml:space="preserve">организована деятельность по раздельному накоплению отходов
</t>
  </si>
  <si>
    <t xml:space="preserve">Мероприятие 1.8. Участие в организации деятельности по раздельному накоплению отходов
</t>
  </si>
  <si>
    <t>1.9</t>
  </si>
  <si>
    <t>оплата согласно заключенным муниципальным контрактам:
04.08.2022</t>
  </si>
  <si>
    <t>2,3 квартал 2022</t>
  </si>
  <si>
    <t xml:space="preserve">Начальник отдела контроля за управлением жилищным фондом и содержанием территорий УЖКХ администрации МО ГО "Сыктывкар" Т.Н. Любаева </t>
  </si>
  <si>
    <t xml:space="preserve">Контрольное событие 8. Выполнены работы по установке (демонтажу) контейнеров и площадок, содержанию бункерных площадок </t>
  </si>
  <si>
    <t>Мероприятие 1.7. Участие в организации деятельности по сбору твердых коммунальных отходов (в том числе содержание площадок и контейнеров)</t>
  </si>
  <si>
    <t>1.8</t>
  </si>
  <si>
    <t>оплата согласно заключенным муниципальным контрактам:
31.05.2022
06.07.2022
09.09.2022
14.09.2022
22.09.2022
28.09.2022</t>
  </si>
  <si>
    <t>Контрольное событие 7. Выполнены работы по ликвидации несанкционированных свалок</t>
  </si>
  <si>
    <t xml:space="preserve">выполнены работы по ликвидации несанкционированной свалки с земельного участка, находящегося в составе муниципальных земель и земель, право на которые не разграничено на территории МО ГО «Сыктывкар» </t>
  </si>
  <si>
    <t>Мероприятие 1.6.Ликвидация несанкционированных свалок</t>
  </si>
  <si>
    <t>1.7</t>
  </si>
  <si>
    <t>Заместитель начальника УДИТиС администрации МО ГО "Сыктывкар"  О.С. Южаков</t>
  </si>
  <si>
    <t>Контрольное событие 6. Приобретена специализированная техника</t>
  </si>
  <si>
    <t>Мероприятие 1.6. Приобретение специализированной техники</t>
  </si>
  <si>
    <t>1.6</t>
  </si>
  <si>
    <t>выполнен осмотр ливневой канализации — 88,49363км в том числе на территории Эжвинского района - 10,8 км
№5 от 21.02.2022
№6 от 21.02.2022
 №7 от 21.02.2022
25.02.2022
№ 14 от 28.02.2022
23.03.2022
№24 от 25.03.2022
 №17 от 18.03.2022
 № 31 от 18.04.2022
22.04.2022
 № 39 от 31.03.2022
 №62 от 18.05.2022
23.05.2022
 №73 от 30.04.2022
№86 от 17.06.2022
№ 90 от 26.05.2022
 №99 от 31.05.2022
23.06.2022
№ 161 от 30.06.2022
 № 154 от 18.07.2022
22.07.2022
 № 206 от 31.07.2022
23.08.2022
 23.09.2022</t>
  </si>
  <si>
    <t>Контрольное событие 6. Выполнены работы по содержанию и ремонту ливневой канализации открытого и закрытого типа (в том числе анализы на выпусках ливневой канализации, устройство водоотводных труб)</t>
  </si>
  <si>
    <t>организовано бесперебойное функционирование ливневой канализации</t>
  </si>
  <si>
    <t>Мероприятие 1.5. Организация бесперебойного функционирования ливневой канализации открытого и закрытого типа (в том числе анализы на выпусках ливневой канализации, устройство водоотводных труб)</t>
  </si>
  <si>
    <t>1.5</t>
  </si>
  <si>
    <t>оплата согласно заключенным муниципальным контрактам:
31.01.2022
15.02.2022
31.03.2022
26.04.2022</t>
  </si>
  <si>
    <t>2, 4 квартал 2022</t>
  </si>
  <si>
    <t xml:space="preserve">срок не наступил </t>
  </si>
  <si>
    <t>Контрольное событие 5.  Выполнены работы по устройству и содержанию пешеходных мостков</t>
  </si>
  <si>
    <t>Мероприятие 1.4. Устройство и содержание пешеходных мостков</t>
  </si>
  <si>
    <t>1.4</t>
  </si>
  <si>
    <t>оплата согласно заключенным муниципальным контрактам:
26.05.2022
27.06.2022</t>
  </si>
  <si>
    <t>октябрь</t>
  </si>
  <si>
    <t>Контрольное событие 4. Выполнены работы по обустройству мест захоронения (кладбищ)</t>
  </si>
  <si>
    <t>оплата согласно заключенным муниципальным контрактам:
28.01.2022
31.01.2022
02.03.2022
01.04.2022
12.05.2022
03.06.2022
30.06.2022
07.07.2022
31.07.2022
28.07.2022
31.08.2022
05.09.2022
09.09.2022
15.09.2022
30.09.2022</t>
  </si>
  <si>
    <t xml:space="preserve">Начальник отдела контроля за содержанием и эксплуатацией инфраструктуры городского хозяйства УЖКХ администрации МО ГО "Сыктывкар" А.А. Телегин; Заведующий отделом районного хозяйства администрации Эжвинского района МО ГО "Сыктывкар" И.А. Зорина
</t>
  </si>
  <si>
    <t>Контрольное событие 3. Выполнены работы по содержанию мест захоронения (кладбищ)</t>
  </si>
  <si>
    <t>выполнены работы по содержанию мест захоронения (кладбищ)</t>
  </si>
  <si>
    <t>Мероприятие 1.3. Содержание мест захоронения (кладбищ) и создание условий для организации ритуальных услуг</t>
  </si>
  <si>
    <t>1.3</t>
  </si>
  <si>
    <t>выполнены работы по содержанию и ремонту общественных территорий.
оплата согласно заключенным муниципальным контрактам: 
28.01.2022
31.01.2022
02.02.2022
07.02.2022
15.02.2022
09.03.2022
11.03.2022
25.03.2022
28.03.2022
31.03.2022
05.04.2022
06.04.2022
07.04.2022
22.04.2022
26.04.2022
30.04.2022
05.05.2022
06.05.2022
11.05.2022
31.05.2022
06.06.2022
07.06.2022
09.06.2022
10.06.2022
14.06.2022
15.06.2022
24.06.2022
27.06.2022
30.06.2022
07.07.2022
11.07.2022
27.07.2022
28.07.2022
31.07.2022
01.08.2022
04.08.2022
26.08.2022
31.08.2022
02.09.2022
08.09.2022
13.09.2022
29.09.2022
30.09.2022</t>
  </si>
  <si>
    <t>Контрольное событие 2. Выполнены работы по содержанию и ремонту общественных территорий: парки, парковые зоны, памятные места, иные общественные территории (в том числе содержание фонтанов, береговой зоны, общественных туалетов)</t>
  </si>
  <si>
    <t xml:space="preserve">Мероприятие 1.2.  Содержание и ремонт общественных территорий:  парки, парковые зоны, памятные места, иные общественные территории (в том числе содержание фонтанов, береговой зоны, общественных туалетов) </t>
  </si>
  <si>
    <t>1.2</t>
  </si>
  <si>
    <t>Постановление от 17.06.2022 №6/1785 "Об открытии городского пляжа в летний период 2022"; 
Постановление от 25.08.2022 №8/2615 "О закрытии городского пляжа в летний период 2022"</t>
  </si>
  <si>
    <t>август</t>
  </si>
  <si>
    <r>
      <t xml:space="preserve">
</t>
    </r>
    <r>
      <rPr>
        <sz val="12"/>
        <rFont val="Times New Roman"/>
        <family val="1"/>
        <charset val="204"/>
      </rPr>
      <t>выполнено в срок</t>
    </r>
  </si>
  <si>
    <t>Контрольное событие 1. Организовано открытие  и обслуживание городского пляжа (мест отдыха у воды)</t>
  </si>
  <si>
    <t>выполнены работы по подготовке городского пляжа оплата согласно заключенным муниципальным контрактам: 
27.05.2022
22.06.2022
07.07.2022
01.08.2022
04.08.2022
12.08.2022
30.08.2022
02.09.2022
14.09.2022</t>
  </si>
  <si>
    <t>Начальник отдела контроля за содержанием и эксплуатацией инфраструктуры городского хозяйства УЖКХ администрации МО ГО "Сыктывкар" А.А.Телегин;  Заведующий отделом районного хозяйства администрации Эжвинского района МО ГО "Сыктывкар" И.А. Зорина</t>
  </si>
  <si>
    <t>Мероприятие 1.1. Подготовка и обслуживание городского пляжа (мест отдыха у воды)</t>
  </si>
  <si>
    <t>Начальник УЖКХ администрации МО ГО "Сыктывкар" А.Г. Гонтарь; Начальник УДИТиС администрации МО ГО "Сыктывкар"  А.В. Лозовой; Начальник УАГСиЗ администрации МО ГО "Сыктывкар" Е.В. Мартынова; Заведующий отделом районного хозяйства администрации Эжвинского района МО ГО "Сыктывкар" И.А. Зорина</t>
  </si>
  <si>
    <t>Основное мероприятие 1. Благоустройство территорий общего пользования</t>
  </si>
  <si>
    <t>Подпрограмма 1. Благоустройство территорий МО ГО "Сыктывкар"</t>
  </si>
  <si>
    <t xml:space="preserve">Расходы на реализацию основного мероприятия, мероприятия программы, тыс. руб.
</t>
  </si>
  <si>
    <t xml:space="preserve">Дата наступления и содержание мероприятия, контрольного события в отчетном периоде
</t>
  </si>
  <si>
    <t xml:space="preserve">Статус мероприятия, контрольного события
</t>
  </si>
  <si>
    <t>Ответственный исполнитель: Попова Наталья Михайловна</t>
  </si>
  <si>
    <t>отчетный период 9 мес. 2022 г.</t>
  </si>
  <si>
    <t>Наименование муниципальной программы: Развитие современной городской среды</t>
  </si>
  <si>
    <r>
      <t>Вывод об эффективности реализации муниципальной программы за отчетный квартал:» Реализация муниципальной программы МО ГО "Сыктывкар" "Жилищный фонд" является</t>
    </r>
    <r>
      <rPr>
        <sz val="12"/>
        <color rgb="FF00B050"/>
        <rFont val="Times New Roman"/>
        <family val="1"/>
        <charset val="204"/>
      </rPr>
      <t xml:space="preserve"> эффективной </t>
    </r>
    <r>
      <rPr>
        <sz val="12"/>
        <color rgb="FF000000"/>
        <rFont val="Times New Roman"/>
        <family val="1"/>
        <charset val="204"/>
      </rPr>
      <t xml:space="preserve">по итогам 9 месяцев 2022 года. Эффективность рассчитывается по следующей формуле: Э = ((ВМ / М) + (ВК 5/К 5) + (ОС 198 787,1 / С 291 022,8)) / 3 = 56%
</t>
    </r>
  </si>
  <si>
    <t>ФБ, Фонд содействия реформированию ЖКХ</t>
  </si>
  <si>
    <t>Первый заместитель руководителя администрации МО ГО "Сыктывкар" А.А. Можегов;  Руководитель администрации Эжвинского района МО ГО "Сыктывкар" С.В. Воронин</t>
  </si>
  <si>
    <t>Муниципальная программа (ИТОГО)</t>
  </si>
  <si>
    <t>Работы по сносу домов выполнены. Оплата согласно заключенным муниципальным контрактам:
07.06.2022
30.06.2022
06.07.2022
18.07.2022
29.07.2022
31.08.2022</t>
  </si>
  <si>
    <t>полугодие</t>
  </si>
  <si>
    <t>Начальник отдела контроля за управлением жилищным фондом  УЖКХ администрации МО ГО "Сыктывкар" Т.Н.Любаева;  Заведующий отделом районного хозяйства администрации Эжвинского района МО ГО "Сыктывкар" И.А.Зорина</t>
  </si>
  <si>
    <t xml:space="preserve">Контрольное событие 20. Выполнение работ по сносу аварийного жилищного фонда </t>
  </si>
  <si>
    <t>Начальник отдела контроля за управлением жилищным фондом  УЖКХ администрации МО ГО "Сыктывкар" Т.Н.Любаева, Заведующий отделом районного хозяйства администрации Эжвинского района МО ГО "Сыктывкар" И.А.Зорина</t>
  </si>
  <si>
    <t>Мероприятие 2.3.1.1. Организация сноса аварийного жилищного фонда</t>
  </si>
  <si>
    <t xml:space="preserve">Начальник Управления ЖКХ администрации МО ГО "Сыктывкар" А.Г.Гонтарь </t>
  </si>
  <si>
    <t>Основное мероприятие 2.3.1. Снос аварийного жилищного фонда</t>
  </si>
  <si>
    <t xml:space="preserve"> Проведена оценка рыночной стоимости  объектов недвижимого имущества с целью установления размера возмещения за изымаемое имущество - 229</t>
  </si>
  <si>
    <t>Руководитель юридической службы Комитета жилищной политики Я.В. Хозяинова</t>
  </si>
  <si>
    <t>Контрольное событие 19. Выполнение работ</t>
  </si>
  <si>
    <t>Председатель Комитета жилищной политики администрации МОГО "Сыктывкар" К.Н. Ващенкова</t>
  </si>
  <si>
    <t>Мероприятие 2.2.3.5.  Оценка (определение размера возмещения) в связи с изъятием объектов недвижимого имущества</t>
  </si>
  <si>
    <t>10.4</t>
  </si>
  <si>
    <t>Эжвинский район- Произведено вскрытие одного муниципального помещения 18.08.2022
Выполнены работы по вскрытию 8 замков для доступа в квартиры, находящиеся в собственности МО ГО "Сыктывкар"</t>
  </si>
  <si>
    <t>Заведующий отделом районного хозяйства администрации Эжвинского района МО ГО "Сыктывкар" И.А.Зорина; Руководитель службы по распределению жилых помещений муниципального жилищного фонда Комитета жилищной политики администрации МО ГО "Сыктывкар" Д.Р. Кутькина</t>
  </si>
  <si>
    <t xml:space="preserve">Контрольное событие 18. Выполнение работ по вскрытию замков для доступа в квартиры, находящиеся в собственности МО ГО "Сыктывкар"
</t>
  </si>
  <si>
    <t>ЭЖВА-4</t>
  </si>
  <si>
    <t xml:space="preserve"> </t>
  </si>
  <si>
    <t>Заведующий отделом районного хозяйства администрации Эжвинского района МО ГО "Сыктывкар" И.А.Зорина, Руководитель службы по вопросам распределения жилых помещений муниципального жилищного фонда администрации МО ГО "Сыктывкар" Д.Р. Кутькина</t>
  </si>
  <si>
    <t>Мероприятие 2.2.3.3.  Обеспечение доступа в пустующие помещения, находящихся в собственности МО ГО "Сыктывкар"</t>
  </si>
  <si>
    <t>10.3</t>
  </si>
  <si>
    <t>просроченной задолженности по оплате расходов нет 18.01.2022 31.01.2022 15.02.2022 21.02.2022 02.03.2022 22.03.2022 13.04.2022 16.05.2022 16.06.2022 17.06.2022 21.06.2022 14.07.2022 18.07.2022  24.08.2022 20.09.2022 
Оплата согласно заключенным муниципальным контрактам/ испол листам:  
17.01.22, 19.01.22, 28.01.22, 01.02.22, 09.02.22, 15.02.22, 25.02.22, 28.02.22, 01.03.22, 02.03.22, 05.03.22, 16.03.22, 17.03.22, 28.03.22, 29.03.22, 30.03.22, 04.04.22, 05.04.22, 07.04.22, 04.05.22, 09.06.22, 24.06.22, 27.06.22, 29.06.22, 06.04.22, 18.04.22, 11.05.22, 12.05.22, 03.06.22, 06.06.22, 07.06.22, 08.06.22, 21.06.22, 22.06.2022</t>
  </si>
  <si>
    <t xml:space="preserve">Заведующий отделом финансов и бухгалтерского учета администрации Эжвинского района МО ГО "Сыктывкар" Е.В. Меледина;
Заведующий отделом ФЭРи БУ КУМИ администрации МО ГО "Сыктывкар" Мамай М.В., И.о. заместителя Председателя - заведующего отделом арендных отношений и приватизации жилья КУМИ администарции МО ГО "Сыктывкар" Роговая Е.А., 
</t>
  </si>
  <si>
    <t>Контрольное событие 17. Исполнение обязательств по оплате расходов  по содержанию пустующих помещений в многоквартирных домах, находящихся в муниципальной собственности</t>
  </si>
  <si>
    <t>Заведующий отделом ФЭРи БУ КУМИ администрации МО ГО "Сыктывкар" Мамай М.В., И.о. заместителя Председателя - заведующнго отделом арендных отношений и приватизации жилья КУМИ администарции МО ГО "Сыктывкар" Роговая Е.А., Заведующий отделом районного хозяйства администрации Эжвинского района МО ГО "Сыктывкар" И.А.Зорина</t>
  </si>
  <si>
    <t>Мероприятие 2.2.3.2.  Содержание пустующих помещений в многоквартирных домах, находящихся в муниципальной собственности</t>
  </si>
  <si>
    <t>10.2</t>
  </si>
  <si>
    <t>Просроченная кредиторская задолженность отсутствует по содержанию здания маневренного фонда, расположенного по адресу г. Сыктывкар, ул. Общественная, д.11 
01.04.2022, 01.07.2022
01.10.2022</t>
  </si>
  <si>
    <t>Директор МКУ «Хозяйственное управление» Н.Н. Королёв</t>
  </si>
  <si>
    <t>Контрольное событие 16. Представлен отчет об отсутствии просроченной кредиторской задолженности по содержанию здания маневренного фонда, расположенного по адресу г. Сыктывкар, ул. Общественная, д.11</t>
  </si>
  <si>
    <t xml:space="preserve">И.о. начальник управления экономики и анализа администрации МО ГО "Сыктывкар" Ю.С.Малышева, Директор МКУ "Хозяйственное управление" Н.Н.Королев
</t>
  </si>
  <si>
    <t>Мероприятие 2.2.3.1.  Организация содержания и ремонта маневренного фонда</t>
  </si>
  <si>
    <t xml:space="preserve"> Руководитель администрации Эжвинского района МО ГО "Сыктывкар" С.В.Воронин, Председатель КУМИ администрации МО ГО "Сыктывкар" И.Н.Янчук, Председатель Комитета жилищной политики администрации МО ГО "Сыктывкар" К.Н.Ващенкова, Начальник управления экономики и анализа администрации МО ГО "Сыктывкар" Ю.С.Малышева
</t>
  </si>
  <si>
    <t xml:space="preserve">Основное мероприятие 2.2.3. Реализация прочих мероприятий в области жилищного хозяйства
</t>
  </si>
  <si>
    <t>Проведена  оплата взносов на капитальный ремонт общего имущества в многоквартирных домах в доле муниципальных помещений:
17.01.22
25.01.22
28.01.22
02.02.22
21.02.22
22.02.22
24.02.22
25.02.22
28.02.22
03.03.22
04.03.22
05.03.22
14.03.22
16.03.22
17.03.22
29.03.22
31.03.22
04.04.22
04.05.22
07.06.22
30.06.22
13.04.22
30.05.22
28.06.22
24.05.22
25.04.22
09.06.22
12.04.22
29.04.22
28.04.22
20.06.22
29.06.22
21.06.22
22.06.22
27.06.22
25.04.22
Взносы перечисляются своевремнно 25.01.2022 24.03.2022 31.03.2022 25.04.2022 25.05.2022 25.06.2022 30.06.2022 24.07.2022 25.08.2022 25.09.2022</t>
  </si>
  <si>
    <t xml:space="preserve"> Заведующий отделом ФЭР и БУ КУМИ администрации МО ГО "Сыктывкар" М.В.Мамай; Заведующий отделом финансов и бухгалтерского учета администрации Эжвинского района МО ГО "Сыктывкар" Е.В. Меледина.</t>
  </si>
  <si>
    <t xml:space="preserve">Контрольное событие 15. Исполнение обязательств по оплате взносов на капитальный ремонт общего имущества в многоквартирных домах в доле муниципальных помещений. </t>
  </si>
  <si>
    <t>12633,45   куми</t>
  </si>
  <si>
    <t>Заведующий отделом финансов и бухгалтерского учета администрации Эжвинского района МО ГО "Сыктывкар" Е.В. Меледина;                                       Заведующий отделом ФЭР и БУ КУМИ администрации МО ГО "Сыктывкар" М.В.Мамай</t>
  </si>
  <si>
    <t>Мероприятие 2.2.2.1. Перечисление средств на специальные счета и счет регионального оператора для проведения работ по капитальному ремонту МКД в части муниципального жилого фонда</t>
  </si>
  <si>
    <t>Заведующий отделом финансов и бухгалтерского учета администрации Эжвинского района МО ГО "Сыктывкар" Е.В. Меледина; Заведующий отделом ФЭР и БУ КУМИ администрации МО ГО "Сыктывкар" М.В.Мамай</t>
  </si>
  <si>
    <t>Основное мероприятие 2.2.2.Исполнение обязательств по оплате  взносов на капитальный ремонт общего имущества в многоквартирных домах в доле муниципальных помещений</t>
  </si>
  <si>
    <t>Выполнен ремонт в жилых помещениях, находящихся в муниципальной собственности, за счет средств бюджета МО ГО «Сыктывкар»  
11.03.2022;
22.03.2022;
15.04.2022;
18.04.2022;
09.06.2022; 
30.06.2022;
15.04.2022;
02.05.2022;
19.07.2022; 
26.07.2022;
28.07.2022; 
19.08.2022; 
07.09.2022; 
09.09.2022; 
12.09.2022; 
15.09.2022;
16.09.2022;
23.09.2022;
28.09.2022</t>
  </si>
  <si>
    <t>Начальник отдела контроля за управлением жилищным фондом  УЖКХ администрации МО ГО "Сыктывкар" Т.Н.Любаева; Заведующий отделом районного хозяйства администрации Эжвинского района МО ГО "Сыктывкар" И.А.Зорина Руководитель службы по распределению жилых помещений муниципального жилищного фонда Комитета жилищной политики администрации МО ГО "Сыктывкар" Д.Р. Кутькина</t>
  </si>
  <si>
    <t xml:space="preserve">Контрольное событие 14. Выполнение планов  капитального ремонта и повышения степени благоустройства многоквартирных домов и капитального ремонта (ремонта) жилых помещений, находящихся в муниципальной собственности, за счет средств бюджета МО ГО «Сыктывкар»  </t>
  </si>
  <si>
    <t xml:space="preserve">Утверждено 
-Постановление администрации МО ГО "Сыктывкар" от 03.03.2022 № 3/572 "Об утверждении плана капитального ремонта общего имущества многоквартирных домов и капитального ремонта (ремонта) жилых помещений, находящихся в муниципальной собственности МО ГО "Сыктывкар" на 2022 год (за исключением Эжвинского района)"
-Постановление администрации МО ГО "Сыктывкар" №2/341 от 10.02.2022 "Об утверждении плана капитального ремонта общего имущества многоквартирных домов и капитального ремонта (ремонта) жилых помещений, находящихся в муниципальной собственности МО ГО "Сыктывкар" и расположенных на территории Эжвинского района МО ГО "Сыктывкар", на 2022 год".
Сформирован план ремонта жилых помещений, находящихся в муниципальной собственности, за счет средств бюджета МО ГО «Сыктывкар» 
</t>
  </si>
  <si>
    <t xml:space="preserve">Начальник отдела контроля за управлением жилищным фондом УЖКХ администрации МО ГО "Сыктывкар" Т.Н.Любаева;
Заведующий отделом районного хозяйства администрации Эжвинского района МО ГО "Сыктывкар" И.А.Зорина, Руководитель службы по распределению жилых помещений муниципального жилищного фонда Комитета жилищной политики администрации МО ГО "Сыктывкар" Д.Р.Кутькина
</t>
  </si>
  <si>
    <t xml:space="preserve">Контрольное событие 13. Формирование планов капитального ремонта и повышения степени благоустройства многоквартирных домов и капитального ремонта (ремонта) жилых помещений, находящихся в муниципальной собственности, за счет средств бюджета МО ГО «Сыктывкар» </t>
  </si>
  <si>
    <t>Начальник отдела контроля за управлением жилищным фондом  УЖКХ администрации МО ГО "Сыктывкар" Т.Н.Любаева; Заведующий отделом районного хозяйства администрации Эжвинского района МО ГО "Сыктывкар" И.А.Зорина, Руководитель службы по распределению жилых помещений муниципального жилищного фонда Комитета жилищной политики администрации МО ГО "Сыктывкар" Д.Р. Кутькина</t>
  </si>
  <si>
    <t>Мероприятие 2.2.1.1. Организация выполнения работ по капитальному ремонту и повышению степени благоустройства многоквартирных домов и капитального ремонта (ремонта) жилых помещений, находящихся в муниципальной собственности</t>
  </si>
  <si>
    <t>Начальник Управления ЖКХ администрации МО ГО "Сыктывкар" А.Г.Гонтарь, Председатель Комитета жилищной политики администрации МО ГО "Сыктывкар"  К.Н.Ващенкова, Заведующий отделом районного хозяйства администрации Эжвинского района МО ГО "Сыктывкар" И.А.Зорина</t>
  </si>
  <si>
    <t>Основное мероприятие 2.2.1. Капитальный ремонт общего имущества многоквартирных домов и капитальный ремонт (ремонт) жилых помещений, находящихся в муниципальной собственности</t>
  </si>
  <si>
    <t>Техническое обслуживание подъемной платформы с наклонным перемещением для маломобильных групп населения в жилом доме 31.01.2022 28.02.2022 31.03.2022 30.04.2022 31.05.2022 30.06.2022 31.07.2022 31.08.2022 30.09.2022</t>
  </si>
  <si>
    <t xml:space="preserve">Начальник отдела контроля за управлением жилищным фондом УЖКХ администрации МО ГО "Сыктывкар" Т.Н.Любаева, Заведующий отделом районного хозяйства администрации Эжвинского района МО ГО "Сыктывкар" И.А.Зорина, Заведующий отделом фонда и управления имуществом КУМИ администрации МО ГО "Сыктывкар" Сажина С.В., Главный специалист отдела фонда и управления имуществом КУМИ администрации МО ГО "Сыктывкар" Корнилюк О.В.
</t>
  </si>
  <si>
    <t>Контрольное событие 12. Выполнение ПИР и работ по обеспечению доступности объектов и услуг для инвалидов и других маломобильных групп населения в жилищном фонде</t>
  </si>
  <si>
    <t>Начальник отдела контроля за управлением жилищным фондом  УЖКХ администрации МО ГО "Сыктывкар" Т.Н.Любаева, Заведующий отделом районного хозяйства администрации Эжвинского района МО ГО "Сыктывкар" И.А.Зорина, Заведующий отделом фонда и управления имуществом КУМИ администарции МО ГО "Сыктывкар" Сажина С.В.</t>
  </si>
  <si>
    <t>Мероприятие 2.1.5.2. Выполнение мероприятий по обеспечению доступности объектов и услуг для инвалидов и других маломобильных групп населения в жилищном фонде</t>
  </si>
  <si>
    <t>7.2</t>
  </si>
  <si>
    <t>10.06.2022г. Проведено заседание муниципальной комиссии</t>
  </si>
  <si>
    <t>Начальник Управления по связям с обществнностью и социальной работе администрации МОГО "Сыктывкар"  Н.С. Клюева, Главный специалист Управления по связям с общественностью и социальной работе администрации МО ГО "Сыктывкар" М.А.Роженцова</t>
  </si>
  <si>
    <t xml:space="preserve">Контрольное событие 11. Проведение заседаний по обследованию жилых помещений инвалидов и общего имущества в многоквартирных домах, в которых проживают инвалиды в целях их приспособления и обеспечения условий доступности </t>
  </si>
  <si>
    <t>Начальник Управления по связям с обществнностью и социальной работе администрации МОГО "Сыктывкар"  Н.С. Клюева</t>
  </si>
  <si>
    <t xml:space="preserve">Мероприятие 2.1.5.1. Взаимодействие с членами комиссии по обследованию жилых помещений инвалидов и общего имущества в многоквартирных домах, в которых проживают инвалиды в целях их приспособления и обеспечения условий доступности </t>
  </si>
  <si>
    <t>Начальник управления архитектуры, городского строительства и землепользования администрации МОГО "Сыктывкар" Е.В.Мартынова, Начальник Управления ЖКХ администрации МО ГО "Сыктывкар" А.Г.Гонтарь, Начальник Управления по связям с обществнностью и социальной работе администрации МОГО "Сыктывкар"  Н.С. Клюева, Заведующий отделом районного хозяйства администрации Эжвинского района МО ГО "Сыктывкар" И.А.Зорина, Заведующий отделом фонда и управления имуществом КУМИ администарции МО ГО "Сыктывкар" Сажина С.В.</t>
  </si>
  <si>
    <t>Основное мероприятие 2.1.5. Обеспечение доступности приоритетных объектов и услуг  для инвалидов и других маломобильных групп населения</t>
  </si>
  <si>
    <t>06.10.2021 г. заключен контракт на выполнение работ по подготовке проектно-изыскательской документации. Работы по контракту будут выполнены после получения положительного заключения гос. экспертизы. 21.07.2022 г. заключен договор на проведение гос. экспертизы. Результаты планируется получить в октябре 2022 г.</t>
  </si>
  <si>
    <t xml:space="preserve">Начальник управления архитектуры, городского строительства и землепользования администрации МОГО "Сыктывкар" Е.В.Мартынова, начальник бюджетного учреждения "Управление капитального строительства МО ГО "Сыктывкар" А.В.Садовский </t>
  </si>
  <si>
    <t>Контрольное событие 10. Разработка проектно-сметной документации с получением положительного заключения государственной экспертизы</t>
  </si>
  <si>
    <t>Начальник управления архитектуры, городского строительства и землепользования администрации МОГО "Сыктывкар" Е.В.Мартынова, начальник бюджетного учреждения "Управление капитального строительства МО ГО "Сыктывкар"  А.В.Садовский</t>
  </si>
  <si>
    <r>
      <t xml:space="preserve">Мероприятие 2.1.4.1.Обеспечение земельных участков инфраструктурой мкр. Сосновая поляна (внутримикрорайонные улицы, проезды и уличное освещение). </t>
    </r>
    <r>
      <rPr>
        <sz val="12"/>
        <rFont val="Times New Roman"/>
        <family val="1"/>
        <charset val="204"/>
      </rPr>
      <t>Вторая</t>
    </r>
    <r>
      <rPr>
        <sz val="12"/>
        <color rgb="FF000000"/>
        <rFont val="Times New Roman"/>
        <family val="1"/>
        <charset val="204"/>
      </rPr>
      <t xml:space="preserve"> очередь</t>
    </r>
  </si>
  <si>
    <t>04.08.2022 подписан акт приемки законченного строительства  по ул. 2 проезд, протяженностью ул. 306,3 м.</t>
  </si>
  <si>
    <t>выполнено раньше срока</t>
  </si>
  <si>
    <t>Контрольное событие 9. Выполнение строительно-монтажных работ по ул. 2 Проезд</t>
  </si>
  <si>
    <t>Мероприятие 2.1.4.1.Обеспечение земельных участков инфраструктурой мкр. Сосновая поляна (внутримикрорайонные улицы, проезды и уличное освещение)</t>
  </si>
  <si>
    <t xml:space="preserve">Начальник управления архитектуры, городского строительства и землепользования администрации МОГО "Сыктывкар" Е.В.Мартынова, начальник бюджетного учреждения "Управление капитального строительства МОГО "Сыктывкар" А.В.Садовский </t>
  </si>
  <si>
    <t>Основное мероприятие 2.1.4.1. Создание условий для жилищного строительства, в том числе в рамках реализации отдельных мероприятий регионального проекта «Жилье»</t>
  </si>
  <si>
    <t xml:space="preserve">Начальник отдела контроля за управлением жилищным фондом  УЖКХ администрации МО ГО "Сыктывкар" Т.Н.Любаева; Заведующий отделом районного хозяйства администрации Эжвинского района МО ГО "Сыктывкар" И.А.Зорина </t>
  </si>
  <si>
    <t>Контрольное событие 8. Организация плановых и внеплановых проверок по муниципальному жилищному контролю</t>
  </si>
  <si>
    <t>Мероприятие 2.1.3.2. Осуществление муниципального жилищного контроля и проведение плановых и внеплановых проверок деятельности управляющей организации</t>
  </si>
  <si>
    <t>Начальник отдела контроля за управлением жилищным фондом  УЖКХ администрации МО ГО "Сыктывкар" Т.Н.Любаева; Заведующий отделом районного хозяйства администрации Эжвинского района МО ГО "Сыктывкар" И.А.Зорина</t>
  </si>
  <si>
    <t>Контрольное событие 7. Проведены  открытые конкурсы по отбору управляющих организаций для управления многоквартирными домами</t>
  </si>
  <si>
    <t>Мероприятие 2.1.3.1.Организация проведения открытых конкурсов по отбору управляющих организаций для управления многоквартирными домами.</t>
  </si>
  <si>
    <t>Начальник УЖКХ администрации МО ГО "Сыктывкар" А.Г.Гонтарь; Заведующий отделом районного хозяйства администрации Эжвинского района МО ГО "Сыктывкар" И.А.Зорина</t>
  </si>
  <si>
    <t>Основное мероприятие 2.1.3. Создание условий для повышения качества управления многоквартирными домами</t>
  </si>
  <si>
    <t>В план капитального ремонта  включено 3 дома. Постановление администрации МО ГО "Сыктывкар"  
от 08.02.2022 №2/318
от 13.07.2022 №7/2101</t>
  </si>
  <si>
    <t xml:space="preserve">Контрольное событие 6. Формирование краткосрочного плана капитального ремонта многоквартирных домов </t>
  </si>
  <si>
    <t>4 выезда по капремонту крыш: ул. Космонавтов, д.12 (выполнено 95 % от плановых работ); ул. Мира, д.4 (выполнено 50% от плановых работ), Бумажаников, 11 (выполнено 40% от плановых работ) 10.06.2022 30.06.2022 19.08.2022 14.09.2022</t>
  </si>
  <si>
    <t>Мероприятие 2.1.2.1. Взаимодействие с региональным оператором по капитальному ремонту многоквартирных домов</t>
  </si>
  <si>
    <t>Основное мероприятие 2.1.2. Содействие в реализации мероприятий по капитальному ремонту многоквартирных домов</t>
  </si>
  <si>
    <t>Проведено 5 заседаний комиссии; 3 жилых помещения признаны пригодными для проживания; 1 жилое помещения в  частном жилом доме признано непригодным для проживания,  1 жилое помещение признано непригодным для проживания инвалида:  
16.05.2022 
28.06.2022
08 07.2022 
06.09.2022
19.09.2022</t>
  </si>
  <si>
    <t>Контрольное событие 5. Проведение заседаний межведомственной комиссии, оценка и обследование помещений в целях признания жилых помещений пригодными (непригодными) для проживания граждан, а также многоквартирных домов в целях признания их аварийными и подлежащими сносу или реконструкции</t>
  </si>
  <si>
    <t>Мероприятие  2.1.1.1. Взаимодействие с членами межведомственной комиссии и оценка, обследование помещений в целях признания жилых помещений пригодными (непригодными) для проживания граждан, а также многоквартирных домов в целях признания их аварийными и подлежащими сносу или реконструкции</t>
  </si>
  <si>
    <t>Основное мероприятие  2.1.1. Организация работы межведомственной комиссии по оценке и обследованию помещений в целях признания жилых помещений пригодными (непригодными) для проживания граждан, а также многоквартирных домов в целях признания их аварийными и подлежащими сносу или реконструкции</t>
  </si>
  <si>
    <t>Подпрограмма 2. Обеспечение комфортного состояния жилищного фонда и снос аварийного жилищного фонда</t>
  </si>
  <si>
    <t>Оформлено 2 договора социального найма.Количество семей, переселенных из аварийного жилищного фонда - 2</t>
  </si>
  <si>
    <t>Председатель Комитета жилищной политики администрации МО ГО "Сыктывкар" К.Н.Ващенкова,  Руководитель службы по распределению жилых помещений муниципального жилищного фонда Комитета жилищной политики администрации МО ГО "Сыктывкар" Д.Р. Кутькина</t>
  </si>
  <si>
    <t>Контрольное событие 4. Оформление договоров социального найма жилого помещения в связи с переслением из аварийного жилищного фонда, согласившимся на данные жилые помещения</t>
  </si>
  <si>
    <t>Заключено 2 договора социального найма.
Из аварийного жилищного фонда переселено 2 семьи.</t>
  </si>
  <si>
    <t>Председатель Комитета жилищной политики администрации МО ГО "Сыктывкар"  К.Н.Ващенкова, Руководитель службы по распределению жилых помещений муниципального жилищного фонда Комитета жилищной политики администрации МО ГО "Сыктывкар" Д.Р. Кутькина</t>
  </si>
  <si>
    <t xml:space="preserve">Мероприятие  1.2.1.1.2.  Заключение договоров социального найма жилого помещения с гражданами, подлежащими переселению из аварийного жилищного фонда
                                              </t>
  </si>
  <si>
    <t>Подготовлено 97 соглашений об изъятие недвижимого имущества. 
Количество расселенных жилых помещений - 33
Количество семей, переселенных из аварийного жилищного фонда - 3</t>
  </si>
  <si>
    <t xml:space="preserve">Руководитель юридической службы Комитета жилищной политики администрации МО ГО "Сыктывкар" Я.В.Хозяинова, Заведующий отделом фонда и управления имуществом КУМИ администрации МО ГО "Сыктывкар" Сажина С.В.
</t>
  </si>
  <si>
    <t xml:space="preserve">Контрольное событие 3. Подготовка соглашений об изъятии недвижимого имущества для муниципальных нужд (путем выкупа доли в праве общей долевой собственности на земельный участок и расположенного на нем жилого помещения) </t>
  </si>
  <si>
    <t>проведена оценка 14 объектов</t>
  </si>
  <si>
    <t>Заместитель председателя Комитета жилищной политики администрации МО ГО "Сыктывкар" И.А. Галлингер, Руководитель юридической службы Комитета жилищной политики администрации МО ГО "Сыктывкар" Я.В. Хозяинова</t>
  </si>
  <si>
    <t xml:space="preserve">Контрольное событие 2. Проведение оценки рыночной стоимости объектов недвижимого имущества с целью установления размера возмещения за изымаемое имущество
</t>
  </si>
  <si>
    <t>Подготовлена документация на оказание услуг по определению рыночной стоимости объекта в рамках ст. 32 Жилищного кодекса РФ на проведение оценки по жилым помещениям.
Количество расселенных жилых помещений - 20</t>
  </si>
  <si>
    <t xml:space="preserve">Заместитель председателя Комитета жилищной политики администрации МО ГО "Сыктывкар" И.А.Галлингер, Руководитель юридической службы Комитета жилищной политики администрации МО ГО "Сыктывкар" Я.В.Хозяинова, Заместитель Председателя КУМИ администрации МО ГО "Сыктывкар" Чупрова Ю.В.
</t>
  </si>
  <si>
    <t xml:space="preserve">Мероприятие 1.2.1.1.1.Изъятие недвижимого имущества путем выкупа доли в праве общей долевой собственности на земельный участок и расположенного на нем жилого помещения                          </t>
  </si>
  <si>
    <t xml:space="preserve">Председатель Комитета жилищной политики администрации МО ГО "Сыктывкар" К.Н.Ващенкова, Председатель КУМИ администрации МО ГО "Сыктывкар" И.Н.Янчук
</t>
  </si>
  <si>
    <t>Основное мероприятие 1.2.1.1. Переселение граждан из аварийного жилищного фонда, в том числе в рамках реализации регионального проекта "Обеспечение устойчивого сокращения непригодного для проживания жилищного фонда"</t>
  </si>
  <si>
    <t>2</t>
  </si>
  <si>
    <t>Контрольное событие 1. Составление протоколов собраний собственников жилых помещений в аварийных многоквартирных домах</t>
  </si>
  <si>
    <t>Мероприятие 1.1.1.1. Составление протоколов собраний собственников жилых помещений в аварийных многоквартирных домах</t>
  </si>
  <si>
    <t>Основное мероприятие 1.1.1. Проведение собраний собственников жилых помещений в аварийных многоквартирных домах</t>
  </si>
  <si>
    <t>Подпрограмма 1. "Переселение граждан из аварийного жилищного фонда"</t>
  </si>
  <si>
    <t>Ответственный исполнитель: Управление жилищно-коммунального хозяйства администрации МО ГО "Сыктывкар"</t>
  </si>
  <si>
    <t>Наименование муниципальной программы: Жилищный фонд</t>
  </si>
  <si>
    <t>* Превышение кассового исполнения над плановыми показателями по Основному мероприятию 2.2.5 (Мероприятия 2.2.5.1, 2.2.5.3) превышают в связи с уточнением бюджетной росписи.</t>
  </si>
  <si>
    <t>* Превышение кассового исполнения над плановыми показателями по Основному мероприятию 1.1.6 (Мероприятие 1.1.6.1), по Основному мероприятию 2.2.1 (Мероприятия 2.2.1.1, 2.2.1.3, 2.2.1.6) в связи с поступлением межбюджетных трансфертов.</t>
  </si>
  <si>
    <t>Эффективность = ((ВМ 0/0М)+(ВК 28/28 К)+(ОС 5 115 239,3/С 6 468 161,2) / 3 *100%= 59,7% (эффективна, если больше или равно 50%)</t>
  </si>
  <si>
    <r>
      <t xml:space="preserve">Вывод об эффективности реализации муниципальной программы за отчетный период: Реализация муниципальной программы МО ГО "Сыктывкар" "Развитие образования" является </t>
    </r>
    <r>
      <rPr>
        <b/>
        <sz val="14"/>
        <color indexed="17"/>
        <rFont val="Times New Roman"/>
        <family val="1"/>
        <charset val="204"/>
      </rPr>
      <t>эффективной</t>
    </r>
    <r>
      <rPr>
        <b/>
        <sz val="14"/>
        <rFont val="Times New Roman"/>
        <family val="1"/>
        <charset val="204"/>
      </rPr>
      <t xml:space="preserve"> по итогам реализации за 9 месяцев 2022 года</t>
    </r>
  </si>
  <si>
    <t xml:space="preserve">Вывод об эффективности реализации муниципальной программы за отчетный квартал:
</t>
  </si>
  <si>
    <t>Заместитель начальника Управления дошкольного образования администрации МО ГО "Сыктывкар" Ганов М.И.</t>
  </si>
  <si>
    <r>
      <rPr>
        <b/>
        <sz val="12"/>
        <rFont val="Times New Roman"/>
        <family val="1"/>
        <charset val="204"/>
      </rPr>
      <t xml:space="preserve">Основное мероприятие 4.1.5. </t>
    </r>
    <r>
      <rPr>
        <sz val="12"/>
        <rFont val="Times New Roman"/>
        <family val="1"/>
        <charset val="204"/>
      </rPr>
      <t>Создание условий для функционирования муниципальных учреждений (организаций)</t>
    </r>
  </si>
  <si>
    <t>33.</t>
  </si>
  <si>
    <t>Заместитель начальника Управления образования администрации МО ГО "Сыктывкар" Золотарчук О.М.
Начальник отдела финансово-экономической работы Борисова С.В.</t>
  </si>
  <si>
    <r>
      <rPr>
        <b/>
        <sz val="12"/>
        <rFont val="Times New Roman"/>
        <family val="1"/>
        <charset val="204"/>
      </rPr>
      <t xml:space="preserve">Основное мероприятие 4.1.4. </t>
    </r>
    <r>
      <rPr>
        <sz val="12"/>
        <rFont val="Times New Roman"/>
        <family val="1"/>
        <charset val="204"/>
      </rPr>
      <t>Осуществление государственного полномочия Республики Коми по предоставлению мер социальной поддержки в форме выплаты компенсации педагогическим работникам муниципальных образовательных организаций в Республике Коми, работающим и проживающим в сельских населенных пунктах или поселках городского типа</t>
    </r>
  </si>
  <si>
    <t>32.</t>
  </si>
  <si>
    <t>Заместитель начальника Управления дошкольного образования администрации МО ГО "Сыктывкар" Боровкова Н.В.
Заместители начальника управления образования администрации МО ГО "Сыктывкар" Котелина Н.Е., Золотарчук О.М.</t>
  </si>
  <si>
    <r>
      <rPr>
        <b/>
        <sz val="12"/>
        <rFont val="Times New Roman"/>
        <family val="1"/>
        <charset val="204"/>
      </rPr>
      <t>Основное мероприятие 4.1.3.</t>
    </r>
    <r>
      <rPr>
        <sz val="12"/>
        <rFont val="Times New Roman"/>
        <family val="1"/>
        <charset val="204"/>
      </rPr>
      <t xml:space="preserve"> Обеспечение деятельности (оказание услуг) муниципальных учреждений (организаций)</t>
    </r>
  </si>
  <si>
    <t>31.</t>
  </si>
  <si>
    <t>Заместитель начальника Управления дошкольного образования администрации МО ГО "Сыктывкар" Иевлева Т.С., Заместитель начальника Управления образования администрации МО ГО "Сыктывкар" Котелина Н.Е</t>
  </si>
  <si>
    <r>
      <rPr>
        <b/>
        <sz val="12"/>
        <rFont val="Times New Roman"/>
        <family val="1"/>
        <charset val="204"/>
      </rPr>
      <t>Основное мероприятие 4.1.2.</t>
    </r>
    <r>
      <rPr>
        <sz val="12"/>
        <rFont val="Times New Roman"/>
        <family val="1"/>
        <charset val="204"/>
      </rPr>
      <t xml:space="preserve"> Реализация прочих функций, связанных с муниципальным управлением</t>
    </r>
  </si>
  <si>
    <t>30.</t>
  </si>
  <si>
    <t xml:space="preserve">Заместитель начальника Управления дошкольного образования администрации МО ГО "Сыктывкар" Боровкова Н.В.
Заместители начальника Управления образования администрации МО ГО "Сыктывкар" Котелина Н.Е., Геллерт Е.Е., Золотарчук О.М.
</t>
  </si>
  <si>
    <r>
      <rPr>
        <b/>
        <sz val="12"/>
        <rFont val="Times New Roman"/>
        <family val="1"/>
        <charset val="204"/>
      </rPr>
      <t>Основное мероприятие 4.1.1.</t>
    </r>
    <r>
      <rPr>
        <sz val="12"/>
        <rFont val="Times New Roman"/>
        <family val="1"/>
        <charset val="204"/>
      </rPr>
      <t xml:space="preserve"> Обеспечение функций муниципальных органов, в том числе территориальных органов</t>
    </r>
  </si>
  <si>
    <t>29.</t>
  </si>
  <si>
    <t>Подпрограмма 4 "Обеспечение создания условий для реализации муниципальной программы"</t>
  </si>
  <si>
    <t xml:space="preserve">На базе муниципальных образовательных организаций  функционирует 37 школьных спортивных клубов  (100%), с общим охватом 6416 участников, в рамках  деятельности которых  организуются и проводятся физкультурно-спортивные мероприятия: муниципальный этап Всероссийских соревнований по волейболу "Серебряный мяч", муниципальный этап соревнований по шахматам "Белая ладья", соревнования по настольному теннису в рамках городской Спартакиады среди обучающихся МОО, Зимний фестиваль ВФСК ГТО среди обучающихся и работников МОО.  В 1 полугодии  2022 года  школьные спортивные клубы приняли участие в Региональном этапе Всероссийских школьных спортивных клубов в зачет 23 Коми республиканской спартакиады учащихся "Мы за здоровую Республику Коми в 21 веке". На официальных сайтах школ созданы специальные разделы о деятельности школьных спортивных клубов, в которых имеются все необходимые документы, регламентирующие деятельность  ШСК. </t>
  </si>
  <si>
    <t>Начальник отдела воспитания, дополнительного образования и молодежной политики управления образования администрации МО ГО «Сыктывкар» Аюгова М.М., директор МУ ДПО «ЦРО» Гузь И.Н.</t>
  </si>
  <si>
    <r>
      <rPr>
        <b/>
        <sz val="12"/>
        <rFont val="Times New Roman"/>
        <family val="1"/>
        <charset val="204"/>
      </rPr>
      <t xml:space="preserve">Контрольное событие 68. </t>
    </r>
    <r>
      <rPr>
        <sz val="12"/>
        <rFont val="Times New Roman"/>
        <family val="1"/>
        <charset val="204"/>
      </rPr>
      <t xml:space="preserve">Организована деятельность школьных спортивных клубов (не менее 28 клубов)
</t>
    </r>
  </si>
  <si>
    <t>За 9 месяцев 2022 года  в МОО проведены следующие  мероприятия: конкурс творческих работ "Молодое  поколение выбирает", направленный на развитие здорового  образа  жизни, городской конкурс детского творчества "Безопасность глазами детей", городской конкурс "Безопасное колесо",  муниципальный  этап Всероссийских соревнований по волейболу "Серебряный мяч", городские соревнования по настольному теннису, зимний фестиваль ГТО среди обучающихся и работников образовательных организаций, муниципальная Акция "Зарядка с чемпионом", посвященная возрождению  ВФСК ГТО, акция "Стань участником ГТО", соревнования по басктеболу в рамках Спартакиады,легкоатлетическая эстафета, посвящённая 77-ой годовщине Победы в Великой Отечественной войне, Летний фестиваль Всеросийского физкультурно-спортивного комплекса "ГТО", муниципальный этап Всероссийских соревнований по мини-футболу (футзалу) среди обучающихся 2007-2008 года рождения, соревнования по легкой атлетике в зачет городской Спартакиады. Охват составил более 34 тыс.учащихся.</t>
  </si>
  <si>
    <t>Начальник отдела воспитания, дополнительного образования и молодежной политики управления образования администрации МО ГО «Сыктывкар» Аюгова М.М.</t>
  </si>
  <si>
    <r>
      <rPr>
        <b/>
        <sz val="12"/>
        <rFont val="Times New Roman"/>
        <family val="1"/>
        <charset val="204"/>
      </rPr>
      <t xml:space="preserve">Контрольное событие 67. </t>
    </r>
    <r>
      <rPr>
        <sz val="12"/>
        <rFont val="Times New Roman"/>
        <family val="1"/>
        <charset val="204"/>
      </rPr>
      <t xml:space="preserve">Проведены мероприятия, направленные на здоровый образ жизни и профилактику асоциальных проявлений среди несовершеннолетних
</t>
    </r>
  </si>
  <si>
    <t>"Бюджет МО ГО "Сыктывкар"</t>
  </si>
  <si>
    <r>
      <t xml:space="preserve">Мероприятие 3.5.1.1. </t>
    </r>
    <r>
      <rPr>
        <sz val="12"/>
        <rFont val="Times New Roman"/>
        <family val="1"/>
        <charset val="204"/>
      </rPr>
      <t>Реализация комплекса мер по профилактике безнадзорности и правонарушений среди несовершеннолетних</t>
    </r>
  </si>
  <si>
    <t>28.1.</t>
  </si>
  <si>
    <t>Начальник отдела воспитания, дополнительного образования и молодежной политики управления образования администрации МО ГО "Сыктывкар" Аюгова М.М.</t>
  </si>
  <si>
    <r>
      <rPr>
        <b/>
        <sz val="12"/>
        <rFont val="Times New Roman"/>
        <family val="1"/>
        <charset val="204"/>
      </rPr>
      <t xml:space="preserve">Основное мероприятие 3.5.1.   </t>
    </r>
    <r>
      <rPr>
        <sz val="12"/>
        <rFont val="Times New Roman"/>
        <family val="1"/>
        <charset val="204"/>
      </rPr>
      <t>Проведение комплекса мероприятий для мотивирования детей и молодежи по формированию здорового образа жизни</t>
    </r>
  </si>
  <si>
    <t>28.</t>
  </si>
  <si>
    <t xml:space="preserve">В соответствии с приказом  управления образования АМО ГО  "Сыктывкар" от 27.09.2021 г. № 889/1  "Об итогах  проведения  конкурса по отбору кандидатов – учащихся муниципальных образовательных организаций на присуждение стипендии главы МО ГО «Сыктывкар» -руководителя администрации" назначена стипендия  Главы МО ГО «Сыктывкар» - руководителя администрации  с 1 сентября 2021 года по 31 мая 2022 года в размере 1000 рублей 138 учащимся 11-х классов, претендентам на получение медалей «За особые успехи в учении», 25 учащимся муниципальных организаций дополнительного  образования,4 учащимся  муниципальных организаций, победителей и призеров Всероссийских конкурсов для школьников "Большая перемена", "Россия - страна возможностей". В соответствии с приказом  управления образования АМО ГО  "Сыктывкар" от 27.09.2022 г. № 847  "Об итогах  проведения  конкурса по отбору кандидатов – учащихся муниципальных образовательных организаций на присуждение стипендии главы МО ГО «Сыктывкар» -руководителя администрации" назначена стипендия  Главы МО ГО «Сыктывкар» - руководителя администрации  с 01 сентября 2022 года по 31 мая 2023 года в размере 1000 рублей 143 учащимся 11-х классов, претендентам на получение медалей «За особые успехи в учении», 26 учащимся муниципальных организаций дополнительного  образования.                                                                </t>
  </si>
  <si>
    <t>Ежемесячно</t>
  </si>
  <si>
    <t>Начальник отдела воспитания, дополнительного образования и молодежной политики управления образования администрации МО ГО «Сыктывкар» Аюгова М.М., директор МУ ДПО "ЦРО" Гузь И.Н.</t>
  </si>
  <si>
    <r>
      <rPr>
        <b/>
        <sz val="12"/>
        <rFont val="Times New Roman"/>
        <family val="1"/>
        <charset val="204"/>
      </rPr>
      <t xml:space="preserve">Контрольное событие 66. </t>
    </r>
    <r>
      <rPr>
        <sz val="12"/>
        <rFont val="Times New Roman"/>
        <family val="1"/>
        <charset val="204"/>
      </rPr>
      <t xml:space="preserve">Своевременно обеспечены ежемесячные выплаты стипендий учащимся 
</t>
    </r>
  </si>
  <si>
    <r>
      <rPr>
        <b/>
        <sz val="12"/>
        <rFont val="Times New Roman"/>
        <family val="1"/>
        <charset val="204"/>
      </rPr>
      <t>Мероприятие 3.4.1.2.</t>
    </r>
    <r>
      <rPr>
        <sz val="12"/>
        <rFont val="Times New Roman"/>
        <family val="1"/>
        <charset val="204"/>
      </rPr>
      <t xml:space="preserve"> Поддержка талантливой молодежи и одаренных учащихся </t>
    </r>
  </si>
  <si>
    <t>27.2.</t>
  </si>
  <si>
    <t xml:space="preserve">Для реализации мероприятий  молодёжной политики на территории МО ГО "Сыктывкар" обеспечено функционирование МАУ "Молодёжный центр г.Сыктывкара". По итогам 9 месяцев 2022 года  показатели, характеризующие качество услуги по реализации молодежной политики  выполнены. Отклонение значений показателей, характеризующих качество муниципальной услуги,  от установленных показателей не превышает допустимое, в пределах которого муниципальное задание считается выполненным. </t>
  </si>
  <si>
    <t>До 20 числа месяца, следующего за отчетным кварталом</t>
  </si>
  <si>
    <r>
      <rPr>
        <b/>
        <sz val="12"/>
        <rFont val="Times New Roman"/>
        <family val="1"/>
        <charset val="204"/>
      </rPr>
      <t xml:space="preserve">Контрольное событие 65. </t>
    </r>
    <r>
      <rPr>
        <sz val="12"/>
        <rFont val="Times New Roman"/>
        <family val="1"/>
        <charset val="204"/>
      </rPr>
      <t xml:space="preserve">Обеспечено функционирование муниципального учреждения по организации работы с молодежью (отчет о выполнении муниципального задания)
</t>
    </r>
  </si>
  <si>
    <t>Начальник отдела воспитания, дополнительного образования и молодежной политики управления образования администрации МО ГО "Сыктывкар" Аюгова М.М., директор МАУ "МЦ г. Сыктывкара" Рочева Т.Н.</t>
  </si>
  <si>
    <r>
      <rPr>
        <b/>
        <sz val="12"/>
        <rFont val="Times New Roman"/>
        <family val="1"/>
        <charset val="204"/>
      </rPr>
      <t xml:space="preserve">Мероприятие 3.4.1.1. </t>
    </r>
    <r>
      <rPr>
        <sz val="12"/>
        <rFont val="Times New Roman"/>
        <family val="1"/>
        <charset val="204"/>
      </rPr>
      <t>Обеспечение реализации мероприятий по выполнению учреждением по организации работы с молодежью муниципального задания</t>
    </r>
  </si>
  <si>
    <t>27.1.</t>
  </si>
  <si>
    <r>
      <rPr>
        <b/>
        <sz val="12"/>
        <rFont val="Times New Roman"/>
        <family val="1"/>
        <charset val="204"/>
      </rPr>
      <t>Основное мероприятие 3.4.1.</t>
    </r>
    <r>
      <rPr>
        <sz val="12"/>
        <rFont val="Times New Roman"/>
        <family val="1"/>
        <charset val="204"/>
      </rPr>
      <t xml:space="preserve"> Создание условий для выявления и поддержки талантливой молодежи, поддержки общественно значимых инициатив и проектов</t>
    </r>
  </si>
  <si>
    <t>27.</t>
  </si>
  <si>
    <t xml:space="preserve">4 квартал 2022 </t>
  </si>
  <si>
    <r>
      <rPr>
        <b/>
        <sz val="12"/>
        <rFont val="Times New Roman"/>
        <family val="1"/>
        <charset val="204"/>
      </rPr>
      <t xml:space="preserve">Контрольное событие 64. </t>
    </r>
    <r>
      <rPr>
        <sz val="12"/>
        <rFont val="Times New Roman"/>
        <family val="1"/>
        <charset val="204"/>
      </rPr>
      <t xml:space="preserve">Обеспечение проведенния фестивалей, конкурсов, форумов и конференций (не менее 10 мероприятий), обеспечение деятельности РДШ
</t>
    </r>
  </si>
  <si>
    <r>
      <rPr>
        <b/>
        <sz val="12"/>
        <rFont val="Times New Roman"/>
        <family val="1"/>
        <charset val="204"/>
      </rPr>
      <t xml:space="preserve">Контрольное событие 63. </t>
    </r>
    <r>
      <rPr>
        <sz val="12"/>
        <rFont val="Times New Roman"/>
        <family val="1"/>
        <charset val="204"/>
      </rPr>
      <t xml:space="preserve">Проведены мероприятия, направленные на гражданское и военно-патриотическое воспитание молодежи, обеспечена деятельность военно-патриотических клубов 
</t>
    </r>
  </si>
  <si>
    <r>
      <rPr>
        <b/>
        <sz val="12"/>
        <rFont val="Times New Roman"/>
        <family val="1"/>
        <charset val="204"/>
      </rPr>
      <t xml:space="preserve">Контрольное событие 62. </t>
    </r>
    <r>
      <rPr>
        <sz val="12"/>
        <rFont val="Times New Roman"/>
        <family val="1"/>
        <charset val="204"/>
      </rPr>
      <t xml:space="preserve">Участие во Всероссийских и республиканских патриотических акциях 
</t>
    </r>
  </si>
  <si>
    <r>
      <rPr>
        <b/>
        <sz val="12"/>
        <rFont val="Times New Roman"/>
        <family val="1"/>
        <charset val="204"/>
      </rPr>
      <t>Мероприятие 3.3.1.1.</t>
    </r>
    <r>
      <rPr>
        <sz val="12"/>
        <rFont val="Times New Roman"/>
        <family val="1"/>
        <charset val="204"/>
      </rPr>
      <t xml:space="preserve"> Организация участия во Всероссийских и республиканских патриотических акциях, предоставление грантов по поддержке молодежных инициатив</t>
    </r>
  </si>
  <si>
    <t>26.1.</t>
  </si>
  <si>
    <t xml:space="preserve">500,0
</t>
  </si>
  <si>
    <r>
      <rPr>
        <b/>
        <sz val="12"/>
        <rFont val="Times New Roman"/>
        <family val="1"/>
        <charset val="204"/>
      </rPr>
      <t xml:space="preserve">Основное мероприятие 3.3.1. </t>
    </r>
    <r>
      <rPr>
        <sz val="12"/>
        <rFont val="Times New Roman"/>
        <family val="1"/>
        <charset val="204"/>
      </rPr>
      <t>Создание условий для вовлечения молодежи в социальную практику, гражданского образования и патриотического воспитания молодежи, содействие формированию правовых, культурных и нравственных ценностей, стойкого неприятия идеологии терроризма и экстремизма среди молодежи</t>
    </r>
  </si>
  <si>
    <t>26.</t>
  </si>
  <si>
    <r>
      <rPr>
        <b/>
        <sz val="12"/>
        <rFont val="Times New Roman"/>
        <family val="1"/>
        <charset val="204"/>
      </rPr>
      <t xml:space="preserve">Контрольное событие 61. </t>
    </r>
    <r>
      <rPr>
        <sz val="12"/>
        <rFont val="Times New Roman"/>
        <family val="1"/>
        <charset val="204"/>
      </rPr>
      <t xml:space="preserve">Обеспечена деятельность муниципального Центра волонтерства и добровольчества (охват добровольческой деятельности не менее 16 % от общего числа детей и молодежи)
</t>
    </r>
  </si>
  <si>
    <r>
      <t xml:space="preserve">Контрольное событие 60. </t>
    </r>
    <r>
      <rPr>
        <sz val="12"/>
        <rFont val="Times New Roman"/>
        <family val="1"/>
        <charset val="204"/>
      </rPr>
      <t xml:space="preserve">Организованы молодежные форумы, слеты, сборы </t>
    </r>
    <r>
      <rPr>
        <b/>
        <sz val="12"/>
        <rFont val="Times New Roman"/>
        <family val="1"/>
        <charset val="204"/>
      </rPr>
      <t xml:space="preserve">
</t>
    </r>
  </si>
  <si>
    <r>
      <rPr>
        <b/>
        <sz val="12"/>
        <rFont val="Times New Roman"/>
        <family val="1"/>
        <charset val="204"/>
      </rPr>
      <t>Мероприятие 3.2.1.2</t>
    </r>
    <r>
      <rPr>
        <i/>
        <sz val="12"/>
        <rFont val="Times New Roman"/>
        <family val="1"/>
        <charset val="204"/>
      </rPr>
      <t xml:space="preserve">. </t>
    </r>
    <r>
      <rPr>
        <sz val="12"/>
        <rFont val="Times New Roman"/>
        <family val="1"/>
        <charset val="204"/>
      </rPr>
      <t>Развитие деятельности общественных и иных объединений</t>
    </r>
  </si>
  <si>
    <t>25.1.</t>
  </si>
  <si>
    <r>
      <rPr>
        <b/>
        <sz val="12"/>
        <rFont val="Times New Roman"/>
        <family val="1"/>
        <charset val="204"/>
      </rPr>
      <t>Основное мероприятие 3.2.1.</t>
    </r>
    <r>
      <rPr>
        <sz val="12"/>
        <rFont val="Times New Roman"/>
        <family val="1"/>
        <charset val="204"/>
      </rPr>
      <t xml:space="preserve"> Реализация отдельных мероприятий регионального проекта "Социальная активность"</t>
    </r>
  </si>
  <si>
    <t>25.</t>
  </si>
  <si>
    <t>В 2022 году в детские лагеря выехали 1416 детей, в том числе:
- 743 ребенка, в том числе 114 детей, находящихся в ТЖС, -   в детские лагеря на территории Республики Коми (Сыктывдинский район);
- 673 ребенка, в том числе 290 детей, находящихся в ТЖС, -  в лагеря черноморского побережья (г. Анапа, п. Кабардинка Геленджикского района, г. Севастополь).
 </t>
  </si>
  <si>
    <t>Начальник отдела воспитания, дополнительного образования и молодежной политики управления образования администрации МО ГО "Сыктывкар" Аюгова М.М., главный бухгалтер управления образования администрации МО ГО "Сыктывкар" Комарова Л.А., и.о. директора МБУ "ЦОД ОО" Самонова А.П.</t>
  </si>
  <si>
    <r>
      <rPr>
        <b/>
        <sz val="12"/>
        <rFont val="Times New Roman"/>
        <family val="1"/>
        <charset val="204"/>
      </rPr>
      <t xml:space="preserve">Контрольное событие 59. </t>
    </r>
    <r>
      <rPr>
        <sz val="12"/>
        <rFont val="Times New Roman"/>
        <family val="1"/>
        <charset val="204"/>
      </rPr>
      <t xml:space="preserve">Скомплектованы группы учащихся в загородные стационарные детские оздоровительные лагеря в соответствии с предоставляемой Министерством образования и молодежной политики Республики Коми квотой 
</t>
    </r>
  </si>
  <si>
    <t>В 1 полугодии 2022 года в  период весенних и летних каникул работали 37 ДОЛ с охватом 9510 детей, в том числе 1163 ребенка, находящихся в ТЖС, 27 лагерей труда и отдыха с охватом 746 подростков, в том числе 116 несовершеннолетних, находящихся в ТЖС. Отчет о проведении оздоровительной кампании вносится в ПК АРИСМО по состоянию на 01 число каждого месяца.</t>
  </si>
  <si>
    <r>
      <rPr>
        <b/>
        <sz val="12"/>
        <rFont val="Times New Roman"/>
        <family val="1"/>
        <charset val="204"/>
      </rPr>
      <t xml:space="preserve">Контрольное событие 58. </t>
    </r>
    <r>
      <rPr>
        <sz val="12"/>
        <rFont val="Times New Roman"/>
        <family val="1"/>
        <charset val="204"/>
      </rPr>
      <t xml:space="preserve">Открыты оздоровительные лагеря с дневным пребыванием на базе муниципальных образовательных организаций (Мониторинг круглогодичного оздоровления в системе АРИСМО)
</t>
    </r>
  </si>
  <si>
    <r>
      <rPr>
        <b/>
        <sz val="12"/>
        <rFont val="Times New Roman"/>
        <family val="1"/>
        <charset val="204"/>
      </rPr>
      <t>Мероприятие 3.1.1.1.</t>
    </r>
    <r>
      <rPr>
        <sz val="12"/>
        <rFont val="Times New Roman"/>
        <family val="1"/>
        <charset val="204"/>
      </rPr>
      <t xml:space="preserve"> Проведение оздоровительной кампании детей</t>
    </r>
  </si>
  <si>
    <t>24.1.</t>
  </si>
  <si>
    <t>Заместитель начальника управления образования администрации МО ГО "Сыктывкар" Геллерт Е.Е., начальник отдела воспитания, дополнительного образования и молодежной политики управления образования администрации МО ГО "Сыктывкар" Аюгова М.М.</t>
  </si>
  <si>
    <r>
      <rPr>
        <b/>
        <sz val="12"/>
        <rFont val="Times New Roman"/>
        <family val="1"/>
        <charset val="204"/>
      </rPr>
      <t xml:space="preserve">Основное мероприятие 3.1.1. </t>
    </r>
    <r>
      <rPr>
        <sz val="12"/>
        <rFont val="Times New Roman"/>
        <family val="1"/>
        <charset val="204"/>
      </rPr>
      <t>Осуществление процесса оздоровления и отдыха детей</t>
    </r>
  </si>
  <si>
    <t>24.</t>
  </si>
  <si>
    <t>Подпрограмма 3 "Дети и молодежь города Сыктывкара"</t>
  </si>
  <si>
    <t xml:space="preserve">Ежемесячная  денежная  компенсация за 9 мес.2022 г. предоставлена 90 получателям. По состоянию на 01.10.2022 просроченной задолженности по выплате денежной компенсации нет. </t>
  </si>
  <si>
    <t>Ежеквартально до 10 числа месяца, следующего за отчетным кварталом</t>
  </si>
  <si>
    <t>Заместитель начальника отдела финансово-экономической работы управления образования администрации МО ГО "Сыктывкар" Кислякова М.Н.</t>
  </si>
  <si>
    <r>
      <rPr>
        <b/>
        <sz val="12"/>
        <rFont val="Times New Roman"/>
        <family val="1"/>
        <charset val="204"/>
      </rPr>
      <t xml:space="preserve">Контрольное событие 57. </t>
    </r>
    <r>
      <rPr>
        <sz val="12"/>
        <rFont val="Times New Roman"/>
        <family val="1"/>
        <charset val="204"/>
      </rPr>
      <t xml:space="preserve">Выплачена ежемесячная денежная компенсация на осуществление государственного полномочия Республики Коми по предоставлению мер социальной поддержки в форме выплаты компенсации педагогическим работникам муниципальных образовательных организаций в Республике Коми, работающим и проживающим в сельских населенных пунктах или поселках городского типа 
</t>
    </r>
  </si>
  <si>
    <t>Заместитель начальника управления образования администрации МО ГО "Сыктывкар" Золотарчук О.М., Начальник отдела финансово-экономической работы управления образования администрации МО ГО "Сыктывкар" Борисова С.В.</t>
  </si>
  <si>
    <r>
      <rPr>
        <b/>
        <sz val="12"/>
        <rFont val="Times New Roman"/>
        <family val="1"/>
        <charset val="204"/>
      </rPr>
      <t xml:space="preserve">Основное мероприятие 2.2.9. </t>
    </r>
    <r>
      <rPr>
        <sz val="12"/>
        <rFont val="Times New Roman"/>
        <family val="1"/>
        <charset val="204"/>
      </rPr>
      <t>Осуществление государственного полномочия Республики Коми по предоставлению мер социальной поддержки в форме выплаты компенсации педагогическим работникам муниципальных образовательных организаций в Республике Коми, работающим и проживающим в сельских населенных пунктах или поселках городского типа</t>
    </r>
  </si>
  <si>
    <t>23.</t>
  </si>
  <si>
    <r>
      <rPr>
        <b/>
        <sz val="12"/>
        <rFont val="Times New Roman"/>
        <family val="1"/>
        <charset val="204"/>
      </rPr>
      <t xml:space="preserve">Контрольное событие 56. </t>
    </r>
    <r>
      <rPr>
        <sz val="12"/>
        <rFont val="Times New Roman"/>
        <family val="1"/>
        <charset val="204"/>
      </rPr>
      <t xml:space="preserve">Проведен мониторинг проведения оценки мероприятий в системе персонифицированного финансирования дополнительного образования детей муниципальных учреждений дополнительного образования в МО ГО "Сыктывкар" в сфере образования
</t>
    </r>
  </si>
  <si>
    <r>
      <rPr>
        <b/>
        <sz val="12"/>
        <rFont val="Times New Roman"/>
        <family val="1"/>
        <charset val="204"/>
      </rPr>
      <t xml:space="preserve">Мероприятие 2.2.8.1. </t>
    </r>
    <r>
      <rPr>
        <sz val="12"/>
        <rFont val="Times New Roman"/>
        <family val="1"/>
        <charset val="204"/>
      </rPr>
      <t>Обеспечение деятельности Муниципального опорного центра по организации работы системы персонифицированного финансирования дополнительного образования детей</t>
    </r>
  </si>
  <si>
    <t>22.1.</t>
  </si>
  <si>
    <r>
      <t xml:space="preserve">Основное мероприятие 2.2.8. </t>
    </r>
    <r>
      <rPr>
        <sz val="12"/>
        <rFont val="Times New Roman"/>
        <family val="1"/>
        <charset val="204"/>
      </rPr>
      <t>Обеспечение персонифицированного финансирования дополнительного образования детей</t>
    </r>
  </si>
  <si>
    <t>22.</t>
  </si>
  <si>
    <t>В результате мониторинга скорости Интернет-соединения в общеобразовательных организациях, проведенного в мае 2022 года,  выявлено, что во всех 37 МОО г. Сыктывкара скорость Интернет соединения составляет 100Мбит/с.</t>
  </si>
  <si>
    <t>Начальник отдела общего образования управления образования администрации МО ГО "Сыктывкар" Порошкина О.В., директор МУ ДПО "ЦРО" Гузь И.Н.</t>
  </si>
  <si>
    <r>
      <rPr>
        <b/>
        <sz val="12"/>
        <rFont val="Times New Roman"/>
        <family val="1"/>
        <charset val="204"/>
      </rPr>
      <t xml:space="preserve">Контрольное событие 55. </t>
    </r>
    <r>
      <rPr>
        <sz val="12"/>
        <rFont val="Times New Roman"/>
        <family val="1"/>
        <charset val="204"/>
      </rPr>
      <t>Проведен мониторинг скорости Интернет-соединения в образовательных организациях</t>
    </r>
  </si>
  <si>
    <r>
      <rPr>
        <b/>
        <sz val="12"/>
        <rFont val="Times New Roman"/>
        <family val="1"/>
        <charset val="204"/>
      </rPr>
      <t>Мероприятие 2.2.6.1.</t>
    </r>
    <r>
      <rPr>
        <sz val="12"/>
        <rFont val="Times New Roman"/>
        <family val="1"/>
        <charset val="204"/>
      </rPr>
      <t xml:space="preserve"> Обеспечение образовательных организаций Интернет-соединением со скоростью не менее 100 Мб/с</t>
    </r>
  </si>
  <si>
    <t>21.1.</t>
  </si>
  <si>
    <t>Заместитель начальника управления образования администрации МО ГО "Сыктывкар" Котелина Е.Е., директор МУ ДПО "ЦРО" Гузь И.Н.</t>
  </si>
  <si>
    <r>
      <rPr>
        <b/>
        <sz val="12"/>
        <rFont val="Times New Roman"/>
        <family val="1"/>
        <charset val="204"/>
      </rPr>
      <t>Основное мероприятие 2.2.6.</t>
    </r>
    <r>
      <rPr>
        <sz val="12"/>
        <rFont val="Times New Roman"/>
        <family val="1"/>
        <charset val="204"/>
      </rPr>
      <t xml:space="preserve">  Реализация отдельных мероприятий регионального проекта "Цифровая образовательная среда"</t>
    </r>
  </si>
  <si>
    <t>21.</t>
  </si>
  <si>
    <t>Начальник управления архитектуры, городского строительства и землепользования администрации МО ГО "Сыктывкар" Мартынова Е.В.</t>
  </si>
  <si>
    <r>
      <rPr>
        <b/>
        <sz val="12"/>
        <rFont val="Times New Roman"/>
        <family val="1"/>
        <charset val="204"/>
      </rPr>
      <t xml:space="preserve">Контрольное событие 54. </t>
    </r>
    <r>
      <rPr>
        <sz val="12"/>
        <rFont val="Times New Roman"/>
        <family val="1"/>
        <charset val="204"/>
      </rPr>
      <t xml:space="preserve">Проведены работы по подготовке проектно-сметной документации по строительству школы по ул. 1-я линия, 4, мкр. Емваль, Эжвинского района, г. Сыктывкар, Республики Коми
</t>
    </r>
  </si>
  <si>
    <r>
      <rPr>
        <b/>
        <sz val="12"/>
        <rFont val="Times New Roman"/>
        <family val="1"/>
        <charset val="204"/>
      </rPr>
      <t xml:space="preserve">Мероприятие 2.2.5.4. </t>
    </r>
    <r>
      <rPr>
        <sz val="12"/>
        <rFont val="Times New Roman"/>
        <family val="1"/>
        <charset val="204"/>
      </rPr>
      <t>Строительство школы по ул. 1-я линия, 4, мкр. Емваль, Эжвинского района, г. Сыктывкар, Республики Коми</t>
    </r>
  </si>
  <si>
    <t>20.4</t>
  </si>
  <si>
    <t xml:space="preserve">Председатель Комитета по управлению муниципальным имуществом Янчук И.Н.
</t>
  </si>
  <si>
    <r>
      <rPr>
        <b/>
        <sz val="12"/>
        <rFont val="Times New Roman"/>
        <family val="1"/>
        <charset val="204"/>
      </rPr>
      <t xml:space="preserve">Контрольное событие 53. </t>
    </r>
    <r>
      <rPr>
        <sz val="12"/>
        <rFont val="Times New Roman"/>
        <family val="1"/>
        <charset val="204"/>
      </rPr>
      <t xml:space="preserve">Проведено изъятие земельных участков и объектов недвижимости для строительства объекта
 </t>
    </r>
    <r>
      <rPr>
        <b/>
        <sz val="12"/>
        <rFont val="Times New Roman"/>
        <family val="1"/>
        <charset val="204"/>
      </rPr>
      <t xml:space="preserve">
</t>
    </r>
    <r>
      <rPr>
        <sz val="12"/>
        <rFont val="Times New Roman"/>
        <family val="1"/>
        <charset val="204"/>
      </rPr>
      <t xml:space="preserve">
</t>
    </r>
  </si>
  <si>
    <t>Председатель Комитета по управлению муниципальным имуществом Янчук И.Н.</t>
  </si>
  <si>
    <r>
      <t xml:space="preserve">Мероприятие 2.2.5.3. </t>
    </r>
    <r>
      <rPr>
        <sz val="12"/>
        <rFont val="Times New Roman"/>
        <family val="1"/>
        <charset val="204"/>
      </rPr>
      <t xml:space="preserve">Выполнение мероприятий по изъятию земельных участков для строительства корпуса школы на 600 мест в районе улиц Орджоникидзе-Карла Маркса-Красных партизан </t>
    </r>
    <r>
      <rPr>
        <b/>
        <sz val="12"/>
        <rFont val="Times New Roman"/>
        <family val="1"/>
        <charset val="204"/>
      </rPr>
      <t xml:space="preserve">
</t>
    </r>
  </si>
  <si>
    <t>20.3.</t>
  </si>
  <si>
    <t>Начальник управления архитектуры, городского строительства и землепользования администрации МО ГО "Сыктывкар" Мартынова Е.В., начальник бюджетного учреждения "УКС МО ГО "Сыктывкар" Садовский А.В., Директор МАОУ "СОШ N 38" Аверина Н.М., и.о. директора МБУ "ЦОД ОО" Самонова А.П.</t>
  </si>
  <si>
    <r>
      <rPr>
        <b/>
        <sz val="12"/>
        <rFont val="Times New Roman"/>
        <family val="1"/>
        <charset val="204"/>
      </rPr>
      <t xml:space="preserve">Контрольное событие 52. </t>
    </r>
    <r>
      <rPr>
        <sz val="12"/>
        <rFont val="Times New Roman"/>
        <family val="1"/>
        <charset val="204"/>
      </rPr>
      <t xml:space="preserve">Получено положительное заключение государственной экспертизы разработанной проектно-сметной документации на строительство корпуса школы на территории МАОУ "СОШ N 38" по адресу г. Сыктывкар, ул. Коммунистическая, 74
</t>
    </r>
  </si>
  <si>
    <t xml:space="preserve">Начальник управления архитектуры, городского строительства и землепользования администрации МО ГО "Сыктывкар" Мартынова Е.В., начальник бюджетного учреждения "УКС МО ГО "Сыктывкар" Садовский А.В., Директор МАОУ "СОШ N 38" Аверина Н.М., и.о. директора МБУ "ЦОД ОО" Самонова А.П.
</t>
  </si>
  <si>
    <r>
      <t xml:space="preserve">Мероприятие 2.2.5.2. </t>
    </r>
    <r>
      <rPr>
        <sz val="12"/>
        <rFont val="Times New Roman"/>
        <family val="1"/>
        <charset val="204"/>
      </rPr>
      <t>Строительство корпуса школы на территории МАОУ "СОШ N 38" по адресу г. Сыктывкар, ул. Коммунистическая, 74</t>
    </r>
  </si>
  <si>
    <t>20.2.</t>
  </si>
  <si>
    <t xml:space="preserve">Начальник управления архитектуры, городского строительства и землепользования администрации МО ГО "Сыктывкар" Мартынова Е.В., начальник бюджетного учреждения "УКС МО ГО "Сыктывкар" Садовский А.В., Директор МОУ "СОШ N 3" Киваева Г.В. и.о. директора МБУ "ЦОД ОО" Самонова А.П.
</t>
  </si>
  <si>
    <r>
      <t xml:space="preserve">Контрольное событие 51. </t>
    </r>
    <r>
      <rPr>
        <sz val="12"/>
        <rFont val="Times New Roman"/>
        <family val="1"/>
        <charset val="204"/>
      </rPr>
      <t xml:space="preserve">Получено положительное заключение государственной экспертизы разработанной проектно-сметной документации на строительство корпуса школы на территории МОУ "СОШ N 3" по адресу г. Сыктывкар, ул. Тентюковская, 353
</t>
    </r>
  </si>
  <si>
    <t>Начальник управления архитектуры, городского строительства и землепользования администрации МО ГО "Сыктывкар" Мартынова Е.В., начальник бюджетного учреждения "УКС МО ГО "Сыктывкар" Садовский А.В., Директор МОУ "СОШ N 3" Киваева Г.В. и.о. директора МБУ "ЦОД ОО" Самонова А.П.</t>
  </si>
  <si>
    <r>
      <t xml:space="preserve">Мероприятие 2.2.5.1. </t>
    </r>
    <r>
      <rPr>
        <sz val="12"/>
        <rFont val="Times New Roman"/>
        <family val="1"/>
        <charset val="204"/>
      </rPr>
      <t>Строительство корпуса школы на территории МОУ "СОШ N 3" по адресу г. Сыктывкар, ул. Тентюковская, 353</t>
    </r>
  </si>
  <si>
    <t>20.1.</t>
  </si>
  <si>
    <t>Начальник управления архитектуры, городского строительства и землепользования администрации МО ГО "Сыктывкар" Мартынова Е.В., начальник бюджетного учреждения "УКС МО ГО "Сыктывкар" Садовский А.В., председатель Комитета по управлению муниципальным имуществом Янчук И.Н. Заместители начальника управления образования администрации МО ГО "Сыктывкар" Котелина Н.Е., Золотарчук О.М.</t>
  </si>
  <si>
    <r>
      <t xml:space="preserve">Основное мероприятие 2.2.5. </t>
    </r>
    <r>
      <rPr>
        <sz val="12"/>
        <rFont val="Times New Roman"/>
        <family val="1"/>
        <charset val="204"/>
      </rPr>
      <t>"Строительство и реконструкция объектов общего и дополнительного образования, в том числе в рамках реализации мероприятий регионального проекта "Современная школа"</t>
    </r>
    <r>
      <rPr>
        <b/>
        <sz val="12"/>
        <rFont val="Times New Roman"/>
        <family val="1"/>
        <charset val="204"/>
      </rPr>
      <t xml:space="preserve">
</t>
    </r>
  </si>
  <si>
    <t>20.</t>
  </si>
  <si>
    <t>Начальник отдела финансово-экономической работы управления образования администрации МО ГО "Сыктывкар" Борисова С.В.</t>
  </si>
  <si>
    <r>
      <rPr>
        <b/>
        <sz val="12"/>
        <rFont val="Times New Roman"/>
        <family val="1"/>
        <charset val="204"/>
      </rPr>
      <t xml:space="preserve">Контрольное событие 50. </t>
    </r>
    <r>
      <rPr>
        <sz val="12"/>
        <rFont val="Times New Roman"/>
        <family val="1"/>
        <charset val="204"/>
      </rPr>
      <t xml:space="preserve">Сохранен уровнь заработной платы педагогических работников муниципальных организаций дополнительного образования детей на уровне средней заработной платы по Республике Коми 
</t>
    </r>
  </si>
  <si>
    <r>
      <rPr>
        <b/>
        <sz val="12"/>
        <rFont val="Times New Roman"/>
        <family val="1"/>
        <charset val="204"/>
      </rPr>
      <t xml:space="preserve">Мероприятие 2.2.3.1. </t>
    </r>
    <r>
      <rPr>
        <sz val="12"/>
        <rFont val="Times New Roman"/>
        <family val="1"/>
        <charset val="204"/>
      </rPr>
      <t>Обеспечение соответствия уровня заработной платы педагогических работников муниципальных организаций дополнительного образования детей уровню средней заработной платы по Республике Коми</t>
    </r>
  </si>
  <si>
    <t>19.1.</t>
  </si>
  <si>
    <t>Заместитель начальника управления образования администрации МО ГО "Сыктывкар" Золотарчук О.М., начальник отдела финансово-экономической работы управления образования администрации МО ГО "Сыктывкар" Борисова С.В.</t>
  </si>
  <si>
    <r>
      <rPr>
        <b/>
        <sz val="12"/>
        <rFont val="Times New Roman"/>
        <family val="1"/>
        <charset val="204"/>
      </rPr>
      <t>Основное мероприятие 2.2.3.</t>
    </r>
    <r>
      <rPr>
        <sz val="12"/>
        <rFont val="Times New Roman"/>
        <family val="1"/>
        <charset val="204"/>
      </rPr>
      <t xml:space="preserve"> Повышение оплаты труда отдельных категорий работников в сфере образования</t>
    </r>
  </si>
  <si>
    <t>19.</t>
  </si>
  <si>
    <r>
      <rPr>
        <b/>
        <sz val="12"/>
        <rFont val="Times New Roman"/>
        <family val="1"/>
        <charset val="204"/>
      </rPr>
      <t xml:space="preserve">Контрольное событие 49. </t>
    </r>
    <r>
      <rPr>
        <sz val="12"/>
        <rFont val="Times New Roman"/>
        <family val="1"/>
        <charset val="204"/>
      </rPr>
      <t>Сохранен уровнь заработной платы педагогических работников муниципальных общеобразовательных организаций на уровне средней заработной платы по Республике Коми</t>
    </r>
  </si>
  <si>
    <r>
      <rPr>
        <b/>
        <sz val="12"/>
        <rFont val="Times New Roman"/>
        <family val="1"/>
        <charset val="204"/>
      </rPr>
      <t>Мероприятие 2.2.2.1.</t>
    </r>
    <r>
      <rPr>
        <sz val="12"/>
        <rFont val="Times New Roman"/>
        <family val="1"/>
        <charset val="204"/>
      </rPr>
      <t xml:space="preserve"> Обеспечение соответствия уровня заработной платы педагогических работников муниципальных общеобразовательных организаций уровню средней заработной платы по Республике Коми в соответствии с Указом Президента Российской Федерации от 7 мая 2012 г. N 597 "О мероприятиях по реализации государственной социальной политики"</t>
    </r>
  </si>
  <si>
    <t>18.1.</t>
  </si>
  <si>
    <r>
      <rPr>
        <b/>
        <sz val="12"/>
        <rFont val="Times New Roman"/>
        <family val="1"/>
        <charset val="204"/>
      </rPr>
      <t xml:space="preserve">Основное мероприятие 2.2.2. </t>
    </r>
    <r>
      <rPr>
        <sz val="12"/>
        <rFont val="Times New Roman"/>
        <family val="1"/>
        <charset val="204"/>
      </rPr>
      <t xml:space="preserve">  Обеспечение роста уровня оплаты труда педагогических работников организаций дошкольного, общего и дополнительного образования в Республике Коми</t>
    </r>
  </si>
  <si>
    <t>18.</t>
  </si>
  <si>
    <t>Заместитель начальника управления образования администрации МО ГО «Сыктывкар» Золотарчук О.М., директор МУ ДПО «ЦРО» Гузь И.Н.</t>
  </si>
  <si>
    <r>
      <rPr>
        <b/>
        <sz val="12"/>
        <rFont val="Times New Roman"/>
        <family val="1"/>
        <charset val="204"/>
      </rPr>
      <t xml:space="preserve">Контрольное событие 48. </t>
    </r>
    <r>
      <rPr>
        <sz val="12"/>
        <rFont val="Times New Roman"/>
        <family val="1"/>
        <charset val="204"/>
      </rPr>
      <t xml:space="preserve">Реализованы муниципальными образовательными организациями проекты школьного инициативного бюджетирования «Народный бюджет в школе» в 2022 году
</t>
    </r>
  </si>
  <si>
    <t>Заместитель начальника управления образования администрации МО ГО «Сыктывкар» Золотарчук О.М., начальник отдела финансово-экономической работы управления образования администрации МО ГО «Сыктывкар» Борисова С.В.</t>
  </si>
  <si>
    <r>
      <rPr>
        <b/>
        <sz val="12"/>
        <rFont val="Times New Roman"/>
        <family val="1"/>
        <charset val="204"/>
      </rPr>
      <t xml:space="preserve">Контрольное событие 47. </t>
    </r>
    <r>
      <rPr>
        <sz val="12"/>
        <rFont val="Times New Roman"/>
        <family val="1"/>
        <charset val="204"/>
      </rPr>
      <t xml:space="preserve">Реализованы муниципальными образовательными организациями региональные проекты «Народный бюджет» в сфере образования на территории МО ГО «Сыктывкар» в 2022 году
</t>
    </r>
  </si>
  <si>
    <t>Всего:</t>
  </si>
  <si>
    <t>Заместитель начальника управления образования администрации МО ГО «Сыктывкар» Золотарчук О.М., начальник отдела финансово-экономической работы управления образования администрации МО ГО «Сыктывкар» Борисова С.В., директор МУ ДПО «ЦРО» Гузь И.Н.</t>
  </si>
  <si>
    <r>
      <rPr>
        <b/>
        <sz val="12"/>
        <rFont val="Times New Roman"/>
        <family val="1"/>
        <charset val="204"/>
      </rPr>
      <t xml:space="preserve">Мероприятие 2.2.1.6. </t>
    </r>
    <r>
      <rPr>
        <sz val="12"/>
        <rFont val="Times New Roman"/>
        <family val="1"/>
        <charset val="204"/>
      </rPr>
      <t xml:space="preserve">Реализация народных проектов 
в рамках реализации проекта «Народный бюджет» в Республике Коми
</t>
    </r>
  </si>
  <si>
    <t>17.6.</t>
  </si>
  <si>
    <t>Начальник отдела общего образования управления образования администрации МО ГО «Сыктывкар» Порошкина О.В., консультант отдела общего образования управления образования администрации МО ГО «Сыктывкар» Меньшикова Т.С.</t>
  </si>
  <si>
    <r>
      <rPr>
        <b/>
        <sz val="12"/>
        <rFont val="Times New Roman"/>
        <family val="1"/>
        <charset val="204"/>
      </rPr>
      <t xml:space="preserve">Контрольное событие 46. </t>
    </r>
    <r>
      <rPr>
        <sz val="12"/>
        <rFont val="Times New Roman"/>
        <family val="1"/>
        <charset val="204"/>
      </rPr>
      <t xml:space="preserve">Проведены работ по обустройству беспрепятственного доступа маломобильных групп населения в муниципальные общеобразовательные организации
</t>
    </r>
  </si>
  <si>
    <r>
      <rPr>
        <b/>
        <sz val="12"/>
        <rFont val="Times New Roman"/>
        <family val="1"/>
        <charset val="204"/>
      </rPr>
      <t xml:space="preserve">Мероприятие 2.2.1.5. </t>
    </r>
    <r>
      <rPr>
        <sz val="12"/>
        <rFont val="Times New Roman"/>
        <family val="1"/>
        <charset val="204"/>
      </rPr>
      <t xml:space="preserve">
Создание условий для маломобильных групп населения
</t>
    </r>
  </si>
  <si>
    <t>17.5.</t>
  </si>
  <si>
    <t xml:space="preserve"> Приказ от 05.09.2022 № 766 "Об итогах подготовки муниципальных образовательных организаций  МО ГО «Сыктывкар» к новому 2022-2023 учебному году и работе в зимних условиях"</t>
  </si>
  <si>
    <t>Начальник отдела общего образования управления образования администрации МО ГО "Сыктывкар" Порошкина О.В., консультант отдела общего образования управления образования администрации МО ГО "Сыктывкар" Меньшикова Т.С.</t>
  </si>
  <si>
    <r>
      <rPr>
        <b/>
        <sz val="12"/>
        <rFont val="Times New Roman"/>
        <family val="1"/>
        <charset val="204"/>
      </rPr>
      <t>Контрольное событие 45.</t>
    </r>
    <r>
      <rPr>
        <sz val="12"/>
        <rFont val="Times New Roman"/>
        <family val="1"/>
        <charset val="204"/>
      </rPr>
      <t xml:space="preserve"> Проведены работ по повышению энергетической эффективности (Приказ об итогах подготовки муниципальных образовательных организаций к новому учебному году)</t>
    </r>
  </si>
  <si>
    <r>
      <rPr>
        <b/>
        <sz val="12"/>
        <rFont val="Times New Roman"/>
        <family val="1"/>
        <charset val="204"/>
      </rPr>
      <t>Мероприятие 2.2.1.4.</t>
    </r>
    <r>
      <rPr>
        <sz val="12"/>
        <rFont val="Times New Roman"/>
        <family val="1"/>
        <charset val="204"/>
      </rPr>
      <t xml:space="preserve"> Обеспечение реализации программ энергосбережения общеобразовательных организаций</t>
    </r>
  </si>
  <si>
    <t>17.4.</t>
  </si>
  <si>
    <r>
      <rPr>
        <b/>
        <sz val="12"/>
        <rFont val="Times New Roman"/>
        <family val="1"/>
        <charset val="204"/>
      </rPr>
      <t xml:space="preserve">Контрольное событие 44. </t>
    </r>
    <r>
      <rPr>
        <sz val="12"/>
        <rFont val="Times New Roman"/>
        <family val="1"/>
        <charset val="204"/>
      </rPr>
      <t xml:space="preserve">Проведен мониторинг выполнения работ по полученным предписаниям органами пожарного надзора муниципальными общеобразовательными организациями по обеспечению пожарной безопасности
</t>
    </r>
  </si>
  <si>
    <r>
      <rPr>
        <b/>
        <sz val="12"/>
        <rFont val="Times New Roman"/>
        <family val="1"/>
        <charset val="204"/>
      </rPr>
      <t xml:space="preserve">Мероприятие 2.2.1.3. </t>
    </r>
    <r>
      <rPr>
        <sz val="12"/>
        <rFont val="Times New Roman"/>
        <family val="1"/>
        <charset val="204"/>
      </rPr>
      <t>Реализация планов по повышению противопожарной безопасности общеобразовательных организаций</t>
    </r>
  </si>
  <si>
    <t>17.3.</t>
  </si>
  <si>
    <r>
      <rPr>
        <b/>
        <sz val="12"/>
        <rFont val="Times New Roman"/>
        <family val="1"/>
        <charset val="204"/>
      </rPr>
      <t xml:space="preserve">Контрольное событие 43. </t>
    </r>
    <r>
      <rPr>
        <sz val="12"/>
        <rFont val="Times New Roman"/>
        <family val="1"/>
        <charset val="204"/>
      </rPr>
      <t xml:space="preserve">Проведен мониторинг выполнения работ муниципальными общеобразовательными организациями по обеспечению антитеррористической защищенности
</t>
    </r>
  </si>
  <si>
    <r>
      <rPr>
        <b/>
        <sz val="12"/>
        <rFont val="Times New Roman"/>
        <family val="1"/>
        <charset val="204"/>
      </rPr>
      <t>Мероприятие 2.2.1.2.</t>
    </r>
    <r>
      <rPr>
        <sz val="12"/>
        <rFont val="Times New Roman"/>
        <family val="1"/>
        <charset val="204"/>
      </rPr>
      <t xml:space="preserve"> Мероприятия по обеспечению антитеррористической защищенности образовательных организаций</t>
    </r>
  </si>
  <si>
    <t>17.2.</t>
  </si>
  <si>
    <t xml:space="preserve">В период со 02.08.2022 по 15.08.2022 межведомственной муниципальной комиссией проведена приемка готовности 37 муниципальных общеобразовательных организаций к новому 2022-2023 учебному году и работе в зимних условиях. Приказ от 05.09.2022 № 766  "Об итогах подготовки муниципальных образовательных организаций  МО ГО «Сыктывкар» к новому 2022-2023 учебному году и работе в зимних условиях"
</t>
  </si>
  <si>
    <t xml:space="preserve">3 квартал 2022 </t>
  </si>
  <si>
    <t xml:space="preserve">Заместитель начальника управления образования администрации МО ГО «Сыктывкар» Котелина Н.Е., 
начальник отдела общего образования управления образования администрации МО ГО «Сыктывкар» Порошкина О.В., консультант отдела общего образования управления образования администрации МО ГО «Сыктывкар» Меньшикова Т.С.
</t>
  </si>
  <si>
    <r>
      <rPr>
        <b/>
        <sz val="12"/>
        <rFont val="Times New Roman"/>
        <family val="1"/>
        <charset val="204"/>
      </rPr>
      <t xml:space="preserve">Контрольное событие 42. </t>
    </r>
    <r>
      <rPr>
        <sz val="12"/>
        <rFont val="Times New Roman"/>
        <family val="1"/>
        <charset val="204"/>
      </rPr>
      <t xml:space="preserve">Вневедомственной комиссией приняты 37 общеобразовательных организаций к новому учебному году (Приказ по итогам готовности ОО к новому учебному году и работе в зимних условиях)
</t>
    </r>
  </si>
  <si>
    <t>В период со 02.08.2022 по 15.08.2022 межведомственной муниципальной комиссией проведена приемка готовности 37 муниципальных общеобразовательных организаций к новому 2022-2023 учебному году и работе в зимних условиях. По итогам приемки составлено 37 актов проверки готовности общеобразовательных организаций к новому учебному году и работе в зимних условиях.</t>
  </si>
  <si>
    <t>Заместитель начальника управления образования администрации МО ГО «Сыктывкар» Котелина Н.Е., консультант отдела общего образования управления образования администрации МО ГО «Сыктывкар» Меньшикова Т.С.</t>
  </si>
  <si>
    <r>
      <rPr>
        <b/>
        <sz val="12"/>
        <rFont val="Times New Roman"/>
        <family val="1"/>
        <charset val="204"/>
      </rPr>
      <t xml:space="preserve">Контрольное событие 41. </t>
    </r>
    <r>
      <rPr>
        <sz val="12"/>
        <rFont val="Times New Roman"/>
        <family val="1"/>
        <charset val="204"/>
      </rPr>
      <t xml:space="preserve">Выполнены текущие ремонтные работы (Акты проверки готовности общеобразовательных организаций к новому учебному году и работе в зимних условиях)
</t>
    </r>
  </si>
  <si>
    <t>Начальник отдела общего образования управления образования администрации МО ГО "Сыктывкар" Порошкина О.В., начальник отдела финансово-экономической работы управления образования администрации МО ГО "Сыктывкар" Борисова С.В.</t>
  </si>
  <si>
    <r>
      <rPr>
        <b/>
        <sz val="12"/>
        <rFont val="Times New Roman"/>
        <family val="1"/>
        <charset val="204"/>
      </rPr>
      <t>Мероприятие 2.2.1.1.</t>
    </r>
    <r>
      <rPr>
        <sz val="12"/>
        <rFont val="Times New Roman"/>
        <family val="1"/>
        <charset val="204"/>
      </rPr>
      <t xml:space="preserve"> Проведение ремонтных работ и благоустройство территорий в муниципальных образовательных организациях</t>
    </r>
  </si>
  <si>
    <t>17.1.</t>
  </si>
  <si>
    <t>Заместители начальника управления образования администрации МО ГО "Сыктывкар" Котелина Н.Е., Золотарчук О.М.</t>
  </si>
  <si>
    <r>
      <rPr>
        <b/>
        <sz val="12"/>
        <rFont val="Times New Roman"/>
        <family val="1"/>
        <charset val="204"/>
      </rPr>
      <t xml:space="preserve">Основное мероприятие 2.2.1. </t>
    </r>
    <r>
      <rPr>
        <sz val="12"/>
        <rFont val="Times New Roman"/>
        <family val="1"/>
        <charset val="204"/>
      </rPr>
      <t>Создание условий для функционирования муниципальных учреждений (организаций)</t>
    </r>
  </si>
  <si>
    <t>17.</t>
  </si>
  <si>
    <r>
      <rPr>
        <b/>
        <sz val="12"/>
        <rFont val="Times New Roman"/>
        <family val="1"/>
        <charset val="204"/>
      </rPr>
      <t>Контрольное событие 40.</t>
    </r>
    <r>
      <rPr>
        <sz val="12"/>
        <rFont val="Times New Roman"/>
        <family val="1"/>
        <charset val="204"/>
      </rPr>
      <t xml:space="preserve"> Выполнены мероприятия по организации питания обучающихся 5 - 11 классов (Постановление администрации МО ГО "Сыктывкар" об организации питания обучающихся в муниципальных общеобразовательных организациях)</t>
    </r>
  </si>
  <si>
    <r>
      <rPr>
        <b/>
        <sz val="12"/>
        <rFont val="Times New Roman"/>
        <family val="1"/>
        <charset val="204"/>
      </rPr>
      <t>Мероприятие 2.1.4.2.</t>
    </r>
    <r>
      <rPr>
        <sz val="12"/>
        <rFont val="Times New Roman"/>
        <family val="1"/>
        <charset val="204"/>
      </rPr>
      <t xml:space="preserve"> Обеспечение питания обучающихся муниципальных общеобразовательных организаций в день посещения учебных занятий</t>
    </r>
  </si>
  <si>
    <t>16.2.</t>
  </si>
  <si>
    <r>
      <rPr>
        <b/>
        <sz val="12"/>
        <rFont val="Times New Roman"/>
        <family val="1"/>
        <charset val="204"/>
      </rPr>
      <t>Контрольное событие 39.</t>
    </r>
    <r>
      <rPr>
        <sz val="12"/>
        <rFont val="Times New Roman"/>
        <family val="1"/>
        <charset val="204"/>
      </rPr>
      <t xml:space="preserve"> Выполнены мероприятия по организации питания обучающихся 1 - 4 классов в части показателя в соответствии с Соглашением на предоставление субсидии на организацию питания (Постановление администрации МО ГО "Сыктывкар" об организации питания обучающихся в муниципальных общеобразовательных организациях)</t>
    </r>
  </si>
  <si>
    <r>
      <rPr>
        <b/>
        <sz val="12"/>
        <rFont val="Times New Roman"/>
        <family val="1"/>
        <charset val="204"/>
      </rPr>
      <t>Мероприятие 2.1.4.1.</t>
    </r>
    <r>
      <rPr>
        <sz val="12"/>
        <rFont val="Times New Roman"/>
        <family val="1"/>
        <charset val="204"/>
      </rPr>
      <t xml:space="preserve"> Обеспечение одноразового горячего питания на уровне начального общего образования обучающихся муниципальных общеобразовательных организаций в день посещения учебных занятий</t>
    </r>
  </si>
  <si>
    <t>16.1.</t>
  </si>
  <si>
    <r>
      <rPr>
        <b/>
        <sz val="12"/>
        <rFont val="Times New Roman"/>
        <family val="1"/>
        <charset val="204"/>
      </rPr>
      <t>Основное мероприятие 2.1.4.</t>
    </r>
    <r>
      <rPr>
        <sz val="12"/>
        <rFont val="Times New Roman"/>
        <family val="1"/>
        <charset val="204"/>
      </rPr>
      <t xml:space="preserve">   Организация питания обучающихся в муниципальных образовательных организациях</t>
    </r>
  </si>
  <si>
    <t>16.</t>
  </si>
  <si>
    <r>
      <rPr>
        <b/>
        <sz val="12"/>
        <rFont val="Times New Roman"/>
        <family val="1"/>
        <charset val="204"/>
      </rPr>
      <t>Контрольное событие 38.</t>
    </r>
    <r>
      <rPr>
        <sz val="12"/>
        <rFont val="Times New Roman"/>
        <family val="1"/>
        <charset val="204"/>
      </rPr>
      <t xml:space="preserve"> Проведены работы по обустройству пандусов и входных групп в муниципальных общеобразовательных организациях (информация о выполненных работах)</t>
    </r>
  </si>
  <si>
    <r>
      <rPr>
        <b/>
        <sz val="12"/>
        <rFont val="Times New Roman"/>
        <family val="1"/>
        <charset val="204"/>
      </rPr>
      <t>Мероприятие 2.1.3.1.</t>
    </r>
    <r>
      <rPr>
        <sz val="12"/>
        <rFont val="Times New Roman"/>
        <family val="1"/>
        <charset val="204"/>
      </rPr>
      <t xml:space="preserve"> Выполнение работ по обеспечению доступности объектов в приоритетных сферах жизнедеятельности инвалидов и других маломобильных групп населения</t>
    </r>
  </si>
  <si>
    <t>15.1.</t>
  </si>
  <si>
    <r>
      <rPr>
        <b/>
        <sz val="12"/>
        <rFont val="Times New Roman"/>
        <family val="1"/>
        <charset val="204"/>
      </rPr>
      <t>Основное мероприятие 2.1.3.</t>
    </r>
    <r>
      <rPr>
        <sz val="12"/>
        <rFont val="Times New Roman"/>
        <family val="1"/>
        <charset val="204"/>
      </rPr>
      <t xml:space="preserve">  Обеспечение доступности приоритетных объектов и услуг в приоритетных сферах жизнедеятельности инвалидов и других маломобильных групп населения</t>
    </r>
  </si>
  <si>
    <t>15.</t>
  </si>
  <si>
    <r>
      <rPr>
        <b/>
        <sz val="12"/>
        <rFont val="Times New Roman"/>
        <family val="1"/>
        <charset val="204"/>
      </rPr>
      <t xml:space="preserve">Контрольное событие 37. </t>
    </r>
    <r>
      <rPr>
        <sz val="12"/>
        <rFont val="Times New Roman"/>
        <family val="1"/>
        <charset val="204"/>
      </rPr>
      <t xml:space="preserve">Обеспечено выполнения Соглашения по предоставлению выплат за клссное руководство 
</t>
    </r>
  </si>
  <si>
    <r>
      <rPr>
        <b/>
        <sz val="12"/>
        <rFont val="Times New Roman"/>
        <family val="1"/>
        <charset val="204"/>
      </rPr>
      <t xml:space="preserve">Мероприятие 2.1.2.4. </t>
    </r>
    <r>
      <rPr>
        <sz val="12"/>
        <rFont val="Times New Roman"/>
        <family val="1"/>
        <charset val="204"/>
      </rPr>
      <t xml:space="preserve">Обеспечение выплат ежемесячного денежного вознаграждения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основного общего и
среднего общего образования, в том числе адаптированные основные
общеобразовательные программы
</t>
    </r>
  </si>
  <si>
    <t>14.4.</t>
  </si>
  <si>
    <r>
      <rPr>
        <b/>
        <sz val="12"/>
        <rFont val="Times New Roman"/>
        <family val="1"/>
        <charset val="204"/>
      </rPr>
      <t xml:space="preserve">Контрольное событие 36. </t>
    </r>
    <r>
      <rPr>
        <sz val="12"/>
        <rFont val="Times New Roman"/>
        <family val="1"/>
        <charset val="204"/>
      </rPr>
      <t xml:space="preserve">Своевременно выполнены условия действующих договоров по обращению с твердыми коммунальными отходами
</t>
    </r>
  </si>
  <si>
    <r>
      <rPr>
        <b/>
        <sz val="12"/>
        <rFont val="Times New Roman"/>
        <family val="1"/>
        <charset val="204"/>
      </rPr>
      <t xml:space="preserve">Мероприятие 2.1.2.3. </t>
    </r>
    <r>
      <rPr>
        <sz val="12"/>
        <rFont val="Times New Roman"/>
        <family val="1"/>
        <charset val="204"/>
      </rPr>
      <t xml:space="preserve">Оплата муниципальными учреждениями расходов по коммунальным услугам
</t>
    </r>
  </si>
  <si>
    <t>14.3.</t>
  </si>
  <si>
    <t xml:space="preserve">По состоянию на 01.10.2022 обеспечено функционирование 8 мунципальных организаций дополнительного образования с общим охватом более 19 тысяч учащихся.  По итогам 9 месяцев 2022 года  показатели, характеризующие качество услуги по реализации дополнительных общеобразовательных общеразвивающих программ (очно-заочная форма) выполнены. Отклонение значений показателей, характеризующих качество муниципальной услуги,  от установленных показателей не превышает допустимое, в пределах которого муниципальное задание считается выполненным. </t>
  </si>
  <si>
    <r>
      <rPr>
        <b/>
        <sz val="12"/>
        <color theme="1"/>
        <rFont val="Times New Roman"/>
        <family val="1"/>
        <charset val="204"/>
      </rPr>
      <t>Контрольное событие 35.</t>
    </r>
    <r>
      <rPr>
        <sz val="12"/>
        <color theme="1"/>
        <rFont val="Times New Roman"/>
        <family val="1"/>
        <charset val="204"/>
      </rPr>
      <t xml:space="preserve"> Обеспечено функционирование муниципальных организаций дополнительного образования (отчет о выполнении муниципальных заданий)</t>
    </r>
  </si>
  <si>
    <r>
      <rPr>
        <b/>
        <sz val="12"/>
        <color theme="1"/>
        <rFont val="Times New Roman"/>
        <family val="1"/>
        <charset val="204"/>
      </rPr>
      <t xml:space="preserve">Контрольное событие 34. </t>
    </r>
    <r>
      <rPr>
        <sz val="12"/>
        <color theme="1"/>
        <rFont val="Times New Roman"/>
        <family val="1"/>
        <charset val="204"/>
      </rPr>
      <t xml:space="preserve">Вневедомственной комиссией принято 8 образовательных организаций к новому учебному году (Приказ по итогам готовности ОО к новому учебному году и работе в зимних условиях)
</t>
    </r>
  </si>
  <si>
    <r>
      <rPr>
        <b/>
        <sz val="12"/>
        <rFont val="Times New Roman"/>
        <family val="1"/>
        <charset val="204"/>
      </rPr>
      <t>Мероприятие 2.1.2.2.</t>
    </r>
    <r>
      <rPr>
        <sz val="12"/>
        <rFont val="Times New Roman"/>
        <family val="1"/>
        <charset val="204"/>
      </rPr>
      <t xml:space="preserve"> Организация предоставления дополнительного образования детей в муниципальных организациях дополнительного образования детей</t>
    </r>
  </si>
  <si>
    <t>14.2.</t>
  </si>
  <si>
    <t>Заместитель начальника управления образования администрации МО ГО "Сыктывкар" Котелина Н.Е., начальник отдела общего образования управления образования администрации МО ГО "Сыктывкар" Порошкина О.В.</t>
  </si>
  <si>
    <r>
      <rPr>
        <b/>
        <sz val="12"/>
        <rFont val="Times New Roman"/>
        <family val="1"/>
        <charset val="204"/>
      </rPr>
      <t>Контрольное событие 33.</t>
    </r>
    <r>
      <rPr>
        <sz val="12"/>
        <rFont val="Times New Roman"/>
        <family val="1"/>
        <charset val="204"/>
      </rPr>
      <t xml:space="preserve"> Приемка вневедомственной комиссией 37 общеобразовательных организаций к новому учебному году (Приказ по итогам готовности ОО к новому учебному году и работе в зимних условиях)</t>
    </r>
  </si>
  <si>
    <r>
      <rPr>
        <b/>
        <sz val="12"/>
        <rFont val="Times New Roman"/>
        <family val="1"/>
        <charset val="204"/>
      </rPr>
      <t>Мероприятие 2.1.2.1.</t>
    </r>
    <r>
      <rPr>
        <sz val="12"/>
        <rFont val="Times New Roman"/>
        <family val="1"/>
        <charset val="204"/>
      </rPr>
      <t xml:space="preserve"> Организация предоставления общедоступного и бесплатного начального общего, основного общего и среднего общего образования в муниципальных общеобразовательных организациях</t>
    </r>
  </si>
  <si>
    <t>14.1.</t>
  </si>
  <si>
    <r>
      <rPr>
        <b/>
        <sz val="12"/>
        <rFont val="Times New Roman"/>
        <family val="1"/>
        <charset val="204"/>
      </rPr>
      <t xml:space="preserve">Основное мероприятие 2.1.2. </t>
    </r>
    <r>
      <rPr>
        <sz val="12"/>
        <rFont val="Times New Roman"/>
        <family val="1"/>
        <charset val="204"/>
      </rPr>
      <t xml:space="preserve">  Обеспечение деятельности (оказание услуг) муниципальных учреждений (организаций)</t>
    </r>
  </si>
  <si>
    <t>14.</t>
  </si>
  <si>
    <t>Обеспечено 100% повышение квалификации учителей, работающих в 1 и 5 классах,  по программе повышения квалификации "Реализация требований обновленных ФГОС НОО, ФГОС ООО в работе учителя". Обучено 135 админитративных работников 100% МОО  по реализации требований обновленных ФГОС НОО, ФГОС ООО в деятельности образовательной организации.</t>
  </si>
  <si>
    <t>Директор МУ ДПО "ЦРО" Гузь И.Н.</t>
  </si>
  <si>
    <r>
      <rPr>
        <b/>
        <sz val="12"/>
        <rFont val="Times New Roman"/>
        <family val="1"/>
        <charset val="204"/>
      </rPr>
      <t>Контрольное событие 32.</t>
    </r>
    <r>
      <rPr>
        <sz val="12"/>
        <rFont val="Times New Roman"/>
        <family val="1"/>
        <charset val="204"/>
      </rPr>
      <t xml:space="preserve"> Обеспечение 100% повышения квалификации педагогических работников, работающих по федеральным государственным образовательным стандартам</t>
    </r>
  </si>
  <si>
    <r>
      <rPr>
        <b/>
        <sz val="12"/>
        <rFont val="Times New Roman"/>
        <family val="1"/>
        <charset val="204"/>
      </rPr>
      <t>Мероприятие 2.1.1.6.</t>
    </r>
    <r>
      <rPr>
        <sz val="12"/>
        <rFont val="Times New Roman"/>
        <family val="1"/>
        <charset val="204"/>
      </rPr>
      <t xml:space="preserve"> Обеспечение повышения квалификации и профессиональной подготовки педагогических работников не реже 1 раза в три года</t>
    </r>
  </si>
  <si>
    <t>13.6.</t>
  </si>
  <si>
    <t>Мониторинг проведен в срок до 01.09.2022, в муниципальных общеобразовательных организациях коми язык изучают 6247 учащихся.</t>
  </si>
  <si>
    <t>3 квартал 2022</t>
  </si>
  <si>
    <t>Начальник отдела общего образования управления образования администрации МО ГО "Сыктывкар" Порошкина О.В.</t>
  </si>
  <si>
    <r>
      <rPr>
        <b/>
        <sz val="12"/>
        <rFont val="Times New Roman"/>
        <family val="1"/>
        <charset val="204"/>
      </rPr>
      <t>Контрольное событие 31.</t>
    </r>
    <r>
      <rPr>
        <sz val="12"/>
        <rFont val="Times New Roman"/>
        <family val="1"/>
        <charset val="204"/>
      </rPr>
      <t xml:space="preserve"> Проведен мониторинг реального функционирования коми языка в муниципальных образовательных организациях (информация)</t>
    </r>
  </si>
  <si>
    <r>
      <rPr>
        <b/>
        <sz val="12"/>
        <rFont val="Times New Roman"/>
        <family val="1"/>
        <charset val="204"/>
      </rPr>
      <t>Мероприятие 2.1.1.5.</t>
    </r>
    <r>
      <rPr>
        <sz val="12"/>
        <rFont val="Times New Roman"/>
        <family val="1"/>
        <charset val="204"/>
      </rPr>
      <t xml:space="preserve"> Организация изучения в муниципальных образовательных организациях коми языка как родного и учебных предметов этнокультурной направленности, связанных с изучением государственного коми языка, истории, литературы, культуры коми народа</t>
    </r>
  </si>
  <si>
    <t>13.5.</t>
  </si>
  <si>
    <t xml:space="preserve"> По состоянию на 01.09.2022 37 муниципальных общеобразовательных орагнизаций перешли на федеральные государственные образовательные стандарты начального общего, оснвоного общего и среднего общего образования, что составляет 100%.  В 2022-2023 учебном году учащиеся 1-х и 5-х классов перешли на обучение по обновленным федеральным государственным образовательным стандартам.</t>
  </si>
  <si>
    <r>
      <rPr>
        <b/>
        <sz val="12"/>
        <rFont val="Times New Roman"/>
        <family val="1"/>
        <charset val="204"/>
      </rPr>
      <t>Контрольное событие 30.</t>
    </r>
    <r>
      <rPr>
        <sz val="12"/>
        <rFont val="Times New Roman"/>
        <family val="1"/>
        <charset val="204"/>
      </rPr>
      <t xml:space="preserve"> Переход на федеральные государственные образовательные стандарты на уровне начального общего, основного общего и среднего общего образования (информация)</t>
    </r>
  </si>
  <si>
    <r>
      <rPr>
        <b/>
        <sz val="12"/>
        <rFont val="Times New Roman"/>
        <family val="1"/>
        <charset val="204"/>
      </rPr>
      <t>Мероприятие 2.1.1.4.</t>
    </r>
    <r>
      <rPr>
        <sz val="12"/>
        <rFont val="Times New Roman"/>
        <family val="1"/>
        <charset val="204"/>
      </rPr>
      <t xml:space="preserve"> Комплекс мероприятий по плановому введению федеральных государственных образовательных стандартов, повышение квалификации педагогов, организация методического сопровождения планового перехода и работы по федеральным государственным образовательным стандартам на муниципальном уровне</t>
    </r>
  </si>
  <si>
    <t>13.4.</t>
  </si>
  <si>
    <t xml:space="preserve">В период со 02.08.2022 по 15.08.2022 межведомственной муниципальной комиссией проведена приемка готовности 37 муниципальных общеобразовательных организаций к новому 2022-2023 учебному году и работе в зимних условиях. Приказ от 05.09.2022  №766 "Об итогах подготовки муниципальных образовательных организаций  МО ГО «Сыктывкар» к новому 2022-2023 учебному году и работе в зимних условиях"
</t>
  </si>
  <si>
    <r>
      <rPr>
        <b/>
        <sz val="12"/>
        <rFont val="Times New Roman"/>
        <family val="1"/>
        <charset val="204"/>
      </rPr>
      <t xml:space="preserve">Контрольное событие 29. </t>
    </r>
    <r>
      <rPr>
        <sz val="12"/>
        <rFont val="Times New Roman"/>
        <family val="1"/>
        <charset val="204"/>
      </rPr>
      <t>Закуплены учебники и учебные пособия (Акты проверки готовности общеобразовательных организаций к новому учебному году и работе в зимних условиях)</t>
    </r>
  </si>
  <si>
    <r>
      <rPr>
        <b/>
        <sz val="12"/>
        <rFont val="Times New Roman"/>
        <family val="1"/>
        <charset val="204"/>
      </rPr>
      <t>Мероприятие 2.1.1.3.</t>
    </r>
    <r>
      <rPr>
        <sz val="12"/>
        <rFont val="Times New Roman"/>
        <family val="1"/>
        <charset val="204"/>
      </rPr>
      <t xml:space="preserve"> Оснащение муниципальных образовательных организаций учебниками, учебными пособиями, учебно-методическими материалами, средствами обучения и воспитания в соответствии с требованиями федеральных государственных образовательных стандартов</t>
    </r>
  </si>
  <si>
    <t>13.3.</t>
  </si>
  <si>
    <t xml:space="preserve"> В  2022 г. услуга по реализации основных общеобразовательных программ оказана 33153 учащимся в 37 общеобразовательных организациях. На  01.10.2022г. отчет о выполнении муниципального задания подготовлен всеми организациями.</t>
  </si>
  <si>
    <t>Eжеквартально до 20 числа месяца, следующего за отчетным кварталом</t>
  </si>
  <si>
    <r>
      <t xml:space="preserve">Контрольное событие 28. </t>
    </r>
    <r>
      <rPr>
        <sz val="12"/>
        <rFont val="Times New Roman"/>
        <family val="1"/>
        <charset val="204"/>
      </rPr>
      <t xml:space="preserve">Обеспечение выполнения 37  муниципальных заданий муниципальными общеобразовательными организациями (отчет о выполнение муниципальных заданий) </t>
    </r>
  </si>
  <si>
    <r>
      <rPr>
        <b/>
        <sz val="12"/>
        <rFont val="Times New Roman"/>
        <family val="1"/>
        <charset val="204"/>
      </rPr>
      <t>Мероприятие 2.1.1.2.</t>
    </r>
    <r>
      <rPr>
        <sz val="12"/>
        <rFont val="Times New Roman"/>
        <family val="1"/>
        <charset val="204"/>
      </rPr>
      <t xml:space="preserve"> Обеспечение выполнения муниципальными общеобразовательными организациями муниципальных заданий по реализации программ начального общего, основного общего и среднего общего образования</t>
    </r>
  </si>
  <si>
    <t>13.2.</t>
  </si>
  <si>
    <t>Заместитель начальника управления образования администрации МО ГО «Сыктывкар» Котелина Н.Е., начальник отдела общего образования управления образования администрации МО ГО «Сыктывкар» Порошкина О.В., директор МУ ДПО "ЦРО" Гузь И.Н.</t>
  </si>
  <si>
    <r>
      <t xml:space="preserve">Контрольное событие 27. </t>
    </r>
    <r>
      <rPr>
        <sz val="12"/>
        <rFont val="Times New Roman"/>
        <family val="1"/>
        <charset val="204"/>
      </rPr>
      <t>Приемка вневедомственной комиссией 37 общеобразовательных организаций к новому учебному году (Акты проверки готовности общеобразовательных организаций к новому учебному году и работе в зимних условиях)</t>
    </r>
    <r>
      <rPr>
        <b/>
        <sz val="12"/>
        <rFont val="Times New Roman"/>
        <family val="1"/>
        <charset val="204"/>
      </rPr>
      <t xml:space="preserve">
</t>
    </r>
  </si>
  <si>
    <t>Заместитель начальника управления образования администрации МО ГО «Сыктывкар» Котелина Н.Е., начальник отдела общего образования управления образования администрации МО ГО «Сыктывкар» Порошкина О.В.</t>
  </si>
  <si>
    <r>
      <rPr>
        <b/>
        <sz val="12"/>
        <rFont val="Times New Roman"/>
        <family val="1"/>
        <charset val="204"/>
      </rPr>
      <t xml:space="preserve">Мероприятие 2.1.1.1. </t>
    </r>
    <r>
      <rPr>
        <sz val="12"/>
        <rFont val="Times New Roman"/>
        <family val="1"/>
        <charset val="204"/>
      </rPr>
      <t>Организация предоставления общедоступного и бесплатного начального общего, основного общего и среднего общего образования в муниципальных общеобразовательных организациях</t>
    </r>
  </si>
  <si>
    <t>13.1.</t>
  </si>
  <si>
    <t>Заместители начальника управления образования администрации МО ГО "Сыктывкар" Котелина Н.Е., Геллерт Е.Е., Золотарчук О.М., Ольшевская В.В.</t>
  </si>
  <si>
    <r>
      <rPr>
        <b/>
        <sz val="12"/>
        <rFont val="Times New Roman"/>
        <family val="1"/>
        <charset val="204"/>
      </rPr>
      <t>Основное мероприятие 2.1.1.</t>
    </r>
    <r>
      <rPr>
        <sz val="12"/>
        <rFont val="Times New Roman"/>
        <family val="1"/>
        <charset val="204"/>
      </rPr>
      <t xml:space="preserve">  Реализация муниципальными дошкольными организациями и муниципальными общеобразовательными организациями образовательных программ</t>
    </r>
  </si>
  <si>
    <t>Подпрограмма 2 "Развитие общего и дополнительного образования"</t>
  </si>
  <si>
    <t>Начальник отдела развития дошкольного образования и инноваций Управления дошкольного образования администрации МО ГО «Сыктывкар»  Коданева Е.Н.</t>
  </si>
  <si>
    <r>
      <rPr>
        <b/>
        <sz val="12"/>
        <rFont val="Times New Roman"/>
        <family val="1"/>
        <charset val="204"/>
      </rPr>
      <t xml:space="preserve">Контрольное событие 26. </t>
    </r>
    <r>
      <rPr>
        <sz val="12"/>
        <rFont val="Times New Roman"/>
        <family val="1"/>
        <charset val="204"/>
      </rPr>
      <t xml:space="preserve">Проведен мониторинг предоставления дополнительного образования в муниципальных дошкольных образовательных организациях
</t>
    </r>
  </si>
  <si>
    <t xml:space="preserve">Начальник отдела развития дошкольного образования и инноваций Управления дошкольного образования администрации МО ГО «Сыктывкар»  Коданева Е.Н.
</t>
  </si>
  <si>
    <r>
      <rPr>
        <b/>
        <sz val="12"/>
        <rFont val="Times New Roman"/>
        <family val="1"/>
        <charset val="204"/>
      </rPr>
      <t>Мероприятие 1.2.3.2.</t>
    </r>
    <r>
      <rPr>
        <sz val="12"/>
        <rFont val="Times New Roman"/>
        <family val="1"/>
        <charset val="204"/>
      </rPr>
      <t xml:space="preserve"> Участие воспитанников муниципальных дошкольных образовательных организаций в мероприятиях республиканского и всероссийского уровня</t>
    </r>
  </si>
  <si>
    <t>12.2.</t>
  </si>
  <si>
    <t>Начальник отдела развития дошкольного образования и инноваций Управления дошкольного образования администрации МО ГО "Сыктывкар" Коданева Е.Н.</t>
  </si>
  <si>
    <r>
      <t xml:space="preserve">Контрольное событие 25. </t>
    </r>
    <r>
      <rPr>
        <sz val="12"/>
        <rFont val="Times New Roman"/>
        <family val="1"/>
        <charset val="204"/>
      </rPr>
      <t xml:space="preserve">Участие детей в муниципальных конкурсах, фестивалях, соревнованиях, праздниках по различным направлениям 
</t>
    </r>
  </si>
  <si>
    <r>
      <t xml:space="preserve">Мероприятие 1.2.3.1. </t>
    </r>
    <r>
      <rPr>
        <sz val="12"/>
        <rFont val="Times New Roman"/>
        <family val="1"/>
        <charset val="204"/>
      </rPr>
      <t xml:space="preserve">Проведение муниципальных мероприятий для детей по различным направлениям
</t>
    </r>
  </si>
  <si>
    <t>12.1.</t>
  </si>
  <si>
    <t>Заместитель начальника Управления дошкольного образования администрации МО ГО "Сыктывкар" Иевлева Т.С.</t>
  </si>
  <si>
    <r>
      <rPr>
        <b/>
        <sz val="12"/>
        <rFont val="Times New Roman"/>
        <family val="1"/>
        <charset val="204"/>
      </rPr>
      <t>Основное мероприятие 1.2.3.</t>
    </r>
    <r>
      <rPr>
        <sz val="12"/>
        <rFont val="Times New Roman"/>
        <family val="1"/>
        <charset val="204"/>
      </rPr>
      <t xml:space="preserve"> Развитие системы поддержки талантливых детей</t>
    </r>
  </si>
  <si>
    <t>12.</t>
  </si>
  <si>
    <r>
      <rPr>
        <b/>
        <sz val="12"/>
        <rFont val="Times New Roman"/>
        <family val="1"/>
        <charset val="204"/>
      </rPr>
      <t>Контрольное событие 24.</t>
    </r>
    <r>
      <rPr>
        <sz val="12"/>
        <rFont val="Times New Roman"/>
        <family val="1"/>
        <charset val="204"/>
      </rPr>
      <t xml:space="preserve"> Проведен мониторинг участия руководящих и педагогических работников муниципальных дошкольных образовательных организаций в республиканских и всероссийских мероприятиях по выявлению, распространению и поддержке инновационного опыта
</t>
    </r>
  </si>
  <si>
    <r>
      <rPr>
        <b/>
        <sz val="12"/>
        <rFont val="Times New Roman"/>
        <family val="1"/>
        <charset val="204"/>
      </rPr>
      <t xml:space="preserve">Мероприятие 1.2.2.2. </t>
    </r>
    <r>
      <rPr>
        <sz val="12"/>
        <rFont val="Times New Roman"/>
        <family val="1"/>
        <charset val="204"/>
      </rPr>
      <t>Содействие участию муниципальных дошкольных образовательных организаций в республиканских и всероссийских мероприятиях по выявлению, распространению и поддержке инновационного опыта</t>
    </r>
  </si>
  <si>
    <r>
      <rPr>
        <b/>
        <sz val="12"/>
        <rFont val="Times New Roman"/>
        <family val="1"/>
        <charset val="204"/>
      </rPr>
      <t>Контрольное событие 23</t>
    </r>
    <r>
      <rPr>
        <sz val="12"/>
        <rFont val="Times New Roman"/>
        <family val="1"/>
        <charset val="204"/>
      </rPr>
      <t xml:space="preserve">
Осуществлен анализ результатов проведения муниципальных мероприятий по выявлению, распространению и поддержке инновационного опыта
</t>
    </r>
  </si>
  <si>
    <r>
      <t xml:space="preserve">Мероприятие 1.2.2.1. </t>
    </r>
    <r>
      <rPr>
        <sz val="12"/>
        <rFont val="Times New Roman"/>
        <family val="1"/>
        <charset val="204"/>
      </rPr>
      <t>Разработка и реализация инновационных проектов в  муниципальных дошкольных образовательных организациях</t>
    </r>
  </si>
  <si>
    <t>11.1.</t>
  </si>
  <si>
    <r>
      <rPr>
        <b/>
        <sz val="12"/>
        <rFont val="Times New Roman"/>
        <family val="1"/>
        <charset val="204"/>
      </rPr>
      <t xml:space="preserve">Основное мероприятие 1.2.2. </t>
    </r>
    <r>
      <rPr>
        <sz val="12"/>
        <rFont val="Times New Roman"/>
        <family val="1"/>
        <charset val="204"/>
      </rPr>
      <t>Развитие инновационного опыта работы муниципальных дошкольных образовательных организаций</t>
    </r>
  </si>
  <si>
    <r>
      <rPr>
        <b/>
        <sz val="12"/>
        <rFont val="Times New Roman"/>
        <family val="1"/>
        <charset val="204"/>
      </rPr>
      <t xml:space="preserve">Контрольное событие 22. </t>
    </r>
    <r>
      <rPr>
        <sz val="12"/>
        <rFont val="Times New Roman"/>
        <family val="1"/>
        <charset val="204"/>
      </rPr>
      <t xml:space="preserve">Проведен мониторинг участия педагогических работников в муниципальных конкурсах профессионального мастерства
</t>
    </r>
  </si>
  <si>
    <r>
      <rPr>
        <b/>
        <sz val="12"/>
        <rFont val="Times New Roman"/>
        <family val="1"/>
        <charset val="204"/>
      </rPr>
      <t>Мероприятие 1.2.1.2.</t>
    </r>
    <r>
      <rPr>
        <sz val="12"/>
        <rFont val="Times New Roman"/>
        <family val="1"/>
        <charset val="204"/>
      </rPr>
      <t xml:space="preserve"> Организация и проведение муниципальных конкурсов профессионального мастерства</t>
    </r>
  </si>
  <si>
    <t>10.2.</t>
  </si>
  <si>
    <t xml:space="preserve">Начальник отдела развития дошкольного образования и инноваций Управления дошкольного образования администрации МО ГО «Сыктывкар» Коданева Е.Н.
</t>
  </si>
  <si>
    <r>
      <rPr>
        <b/>
        <sz val="12"/>
        <rFont val="Times New Roman"/>
        <family val="1"/>
        <charset val="204"/>
      </rPr>
      <t xml:space="preserve">Контрольное событие 21. </t>
    </r>
    <r>
      <rPr>
        <sz val="12"/>
        <rFont val="Times New Roman"/>
        <family val="1"/>
        <charset val="204"/>
      </rPr>
      <t xml:space="preserve">Проведен анализ результатов деятельности базовых дошкольных образовательных организаций и городских методических объединений
</t>
    </r>
  </si>
  <si>
    <r>
      <rPr>
        <b/>
        <sz val="12"/>
        <rFont val="Times New Roman"/>
        <family val="1"/>
        <charset val="204"/>
      </rPr>
      <t>Мероприятие 1.2.1.1.</t>
    </r>
    <r>
      <rPr>
        <sz val="12"/>
        <rFont val="Times New Roman"/>
        <family val="1"/>
        <charset val="204"/>
      </rPr>
      <t xml:space="preserve"> Аттестация педагогических работников муниципальных дошкольных образовательных организаций</t>
    </r>
  </si>
  <si>
    <t>10.1.</t>
  </si>
  <si>
    <r>
      <rPr>
        <b/>
        <sz val="12"/>
        <rFont val="Times New Roman"/>
        <family val="1"/>
        <charset val="204"/>
      </rPr>
      <t>Основное мероприятие 1.2.1.</t>
    </r>
    <r>
      <rPr>
        <sz val="12"/>
        <rFont val="Times New Roman"/>
        <family val="1"/>
        <charset val="204"/>
      </rPr>
      <t xml:space="preserve">  Развитие кадровых ресурсов муниципальной системы дошкольного образования</t>
    </r>
  </si>
  <si>
    <t>Начальник отдела экономического анализа и прогнозирования Управления дошкольного образования администрации МО ГО "Сыктывкар" Гуторова О.В.</t>
  </si>
  <si>
    <r>
      <rPr>
        <b/>
        <sz val="12"/>
        <rFont val="Times New Roman"/>
        <family val="1"/>
        <charset val="204"/>
      </rPr>
      <t xml:space="preserve">Контрольное событие 20. </t>
    </r>
    <r>
      <rPr>
        <sz val="12"/>
        <rFont val="Times New Roman"/>
        <family val="1"/>
        <charset val="204"/>
      </rPr>
      <t xml:space="preserve">Заключено соглашение на предоставление субсидии юридическим лицам и индивидуальным предпринимателям, оказывающим услугу по реализации основных образовательных программ дошкольного образования за фиксированную для родителей (законных представителей) детей плату, не превышающую максимальный размер родительской платы, установленной для муниципальных дошкольных образовательных организаций
</t>
    </r>
  </si>
  <si>
    <t xml:space="preserve">за 1 полугодие 2022 года своевременно проведена экспертиза 1 принятой заявки и документов, приложенных к ней, от 1 субъекта молого и среднего предпринимательства.  </t>
  </si>
  <si>
    <t>по мере поступления заявок</t>
  </si>
  <si>
    <t>Начальник отдела предоставления муниципальных услуг Управления дошкольного образования администрации МО ГО "Сыктывкар" Кохтенко Л.Н.</t>
  </si>
  <si>
    <r>
      <rPr>
        <b/>
        <sz val="12"/>
        <rFont val="Times New Roman"/>
        <family val="1"/>
        <charset val="204"/>
      </rPr>
      <t xml:space="preserve">Контрольное событие 19. </t>
    </r>
    <r>
      <rPr>
        <sz val="12"/>
        <rFont val="Times New Roman"/>
        <family val="1"/>
        <charset val="204"/>
      </rPr>
      <t xml:space="preserve">Проведена экспертиза заявок, полученных от претендентов на получение субсидии юридическим лицам и индивидуальным предпринимателям, оказывающим по реализации основных образовательных программ дошкольного образования за фиксированную для родителей (законных представителей) детей плату, не превышающую максимальный размер родительской платы, установленной для муниципальных дошкольных образовательных организаций
</t>
    </r>
  </si>
  <si>
    <t xml:space="preserve">Заместитель начальника Управления дошкольного образования администрации МО ГО «Сыктывкар» Боровкова Н.В.
</t>
  </si>
  <si>
    <r>
      <t xml:space="preserve">Мероприятие 1.1.9.2. </t>
    </r>
    <r>
      <rPr>
        <sz val="12"/>
        <rFont val="Times New Roman"/>
        <family val="1"/>
        <charset val="204"/>
      </rPr>
      <t xml:space="preserve">Предоставление субсидии юридическим лицам и индивидуальным предпринимателям, оказывающим услугу по реализации основных образовательных программ дошкольного образования за фиксированную для родителей (законных представителей) детей плату,
не превышающую максимальный размер родительской платы, установленной для муниципальных дошкольных образовательных организаций  
 </t>
    </r>
    <r>
      <rPr>
        <b/>
        <sz val="12"/>
        <rFont val="Times New Roman"/>
        <family val="1"/>
        <charset val="204"/>
      </rPr>
      <t xml:space="preserve">
</t>
    </r>
  </si>
  <si>
    <t>Заместитель начальника Управления дошкольного образования администрации МО ГО "Сыктывкар" Боровкова Н.В., Гудырева Т.А.</t>
  </si>
  <si>
    <r>
      <rPr>
        <b/>
        <sz val="12"/>
        <rFont val="Times New Roman"/>
        <family val="1"/>
        <charset val="204"/>
      </rPr>
      <t xml:space="preserve">Основное мероприятие 1.1.9. </t>
    </r>
    <r>
      <rPr>
        <sz val="12"/>
        <rFont val="Times New Roman"/>
        <family val="1"/>
        <charset val="204"/>
      </rPr>
      <t>Финансовая поддержка юридических лиц и индивидуальных предпринимателей, оказывающих услугу по дошкольному образованию и (или) присмотру и уходу за детьми</t>
    </r>
  </si>
  <si>
    <t>Мониторинг объема оказания услуг психолого-педагогической, методической и консультативной помощи родителям (законным представителям) проведен - 15.01.2022, 15.02.2022, 15.03.2022, 15.04.2022, 13.05.2022, 15.06.2022, 15.07.2022, 15.08.2022, 15.09.2022. Согласно мониторинга от 15.09.2022 плановые значения по количеству и видам оказанных услуг достигнуты.</t>
  </si>
  <si>
    <t>Eжемесячно до 15 числа месяца, следующего за отчетным месяцем</t>
  </si>
  <si>
    <t>Начальник отдела развития дошкольного образования Управления дошкольного образования администрации МО ГО "Сыктывкар" Коданева Е.Н.</t>
  </si>
  <si>
    <r>
      <rPr>
        <b/>
        <sz val="12"/>
        <rFont val="Times New Roman"/>
        <family val="1"/>
        <charset val="204"/>
      </rPr>
      <t xml:space="preserve">Контрольное событие 18. </t>
    </r>
    <r>
      <rPr>
        <sz val="12"/>
        <rFont val="Times New Roman"/>
        <family val="1"/>
        <charset val="204"/>
      </rPr>
      <t xml:space="preserve">Проведен мониторинг предоставления услуг методической, психолого-педагогической, диагностической и консультативной помощи родителям (законным представителям) в муниципальных дошкольных образовательных организациях
</t>
    </r>
  </si>
  <si>
    <t>Директор МБУ "ЦПП и ИМС" г. Сыктывкара Сборнова Н.В.</t>
  </si>
  <si>
    <r>
      <rPr>
        <b/>
        <sz val="12"/>
        <rFont val="Times New Roman"/>
        <family val="1"/>
        <charset val="204"/>
      </rPr>
      <t>Мероприятие 1.1.8.1.</t>
    </r>
    <r>
      <rPr>
        <sz val="12"/>
        <rFont val="Times New Roman"/>
        <family val="1"/>
        <charset val="204"/>
      </rPr>
      <t xml:space="preserve"> Оказание методической, психолого-педагогической, диагностической и консультативной помощи родителям (законным представителям) в муниципальных дошкольных образовательных организациях</t>
    </r>
  </si>
  <si>
    <r>
      <rPr>
        <b/>
        <sz val="12"/>
        <rFont val="Times New Roman"/>
        <family val="1"/>
        <charset val="204"/>
      </rPr>
      <t xml:space="preserve">Основное мероприятие 1.1.8. </t>
    </r>
    <r>
      <rPr>
        <sz val="12"/>
        <rFont val="Times New Roman"/>
        <family val="1"/>
        <charset val="204"/>
      </rPr>
      <t xml:space="preserve"> Реализация отдельных мероприятий регионального проекта "Поддержка семей, имеющих детей"</t>
    </r>
  </si>
  <si>
    <r>
      <rPr>
        <b/>
        <sz val="12"/>
        <rFont val="Times New Roman"/>
        <family val="1"/>
        <charset val="204"/>
      </rPr>
      <t>Контрольное событие 17.</t>
    </r>
    <r>
      <rPr>
        <sz val="12"/>
        <rFont val="Times New Roman"/>
        <family val="1"/>
        <charset val="204"/>
      </rPr>
      <t xml:space="preserve"> Начисление компенсации педагогическим работникам муниципальных образовательных организаций в Республике Коми, работающим и проживающим в сельских населенных пунктах или поселках городского типа</t>
    </r>
  </si>
  <si>
    <r>
      <rPr>
        <b/>
        <sz val="12"/>
        <rFont val="Times New Roman"/>
        <family val="1"/>
        <charset val="204"/>
      </rPr>
      <t>Мероприятие 1.1.7.1.</t>
    </r>
    <r>
      <rPr>
        <sz val="12"/>
        <rFont val="Times New Roman"/>
        <family val="1"/>
        <charset val="204"/>
      </rPr>
      <t xml:space="preserve"> Обеспечение выплаты ежемесячной денежной компенсации на осуществление государственного полномочия Республики Коми по предоставлению мер социальной поддержки в форме выплаты компенсации педагогическим работникам муниципальных образовательных организаций в Республике Коми, работающим и проживающим в сельских населенных пунктах или поселках городского типа</t>
    </r>
  </si>
  <si>
    <t xml:space="preserve">Заместитель начальника Управления дошкольного образования администрации МО ГО "Сыктывкар" Боровкова Н.В.
</t>
  </si>
  <si>
    <r>
      <rPr>
        <b/>
        <sz val="12"/>
        <rFont val="Times New Roman"/>
        <family val="1"/>
        <charset val="204"/>
      </rPr>
      <t>Основное мероприятие 1.1.7.</t>
    </r>
    <r>
      <rPr>
        <sz val="12"/>
        <rFont val="Times New Roman"/>
        <family val="1"/>
        <charset val="204"/>
      </rPr>
      <t xml:space="preserve"> Осуществление государственного полномочия Республики Коми по предоставлению мер социальной поддержки в форме выплаты компенсации педагогическим работникам муниципальных образовательных организаций в Республике Коми, работающим и проживающим в сельских населенных пунктах или поселках городского типа</t>
    </r>
  </si>
  <si>
    <t xml:space="preserve">Заместитель начальника отдела обеспечения комплексной безопасности  Управления дошкольного образования администрации
МО ГО «Сыктывкар» Выучейская А.Ф.
</t>
  </si>
  <si>
    <r>
      <rPr>
        <b/>
        <sz val="12"/>
        <rFont val="Times New Roman"/>
        <family val="1"/>
        <charset val="204"/>
      </rPr>
      <t>Контрольное событие 16.</t>
    </r>
    <r>
      <rPr>
        <sz val="12"/>
        <rFont val="Times New Roman"/>
        <family val="1"/>
        <charset val="204"/>
      </rPr>
      <t xml:space="preserve"> Проведен мониторинг выполнения работ муниципальными дошкольными образовательными организациями по обеспечению антитеррористической защищенности</t>
    </r>
  </si>
  <si>
    <t xml:space="preserve">Имеется 46 предписаний органов Госпожнадзора  по 35 учреждениям. Мониторинг выполнения работ муниципальными дошкольными образовательными организациями по устранению предписаний органов Государственного пожарного надзора проведен своевременно 10.01.2022 г., 04.02.2022, 04.03.2022, 05.04.2022, 05.05.2022, 03.06.2022, 05.07.2022, 05.08.2022., 05.09.2022.
Согласно  мониторингу, выполнены замечания по 37 предписаниям по 28 учреждениям. Предписаний с истекшим сроком по предписаниям Госпожнадзора по детским садам не имеется. </t>
  </si>
  <si>
    <t>Eжемесячно до 5 числа следующего за отчетным</t>
  </si>
  <si>
    <r>
      <rPr>
        <b/>
        <sz val="12"/>
        <rFont val="Times New Roman"/>
        <family val="1"/>
        <charset val="204"/>
      </rPr>
      <t xml:space="preserve">Контрольное событие 15. </t>
    </r>
    <r>
      <rPr>
        <sz val="12"/>
        <rFont val="Times New Roman"/>
        <family val="1"/>
        <charset val="204"/>
      </rPr>
      <t>Проведен мониторинг выполнения работ муниципальными дошкольными образовательными организациями по устранению предписаний органов Государственного пожарного надзора</t>
    </r>
  </si>
  <si>
    <t>Заместитель начальника отдела обеспечения комплексной безопасности Управления дошкольного образования администрации МО ГО "Сыктывкар" Выучейская А.Ф.</t>
  </si>
  <si>
    <r>
      <rPr>
        <b/>
        <sz val="12"/>
        <rFont val="Times New Roman"/>
        <family val="1"/>
        <charset val="204"/>
      </rPr>
      <t>Контрольное событие 14.</t>
    </r>
    <r>
      <rPr>
        <sz val="12"/>
        <rFont val="Times New Roman"/>
        <family val="1"/>
        <charset val="204"/>
      </rPr>
      <t xml:space="preserve"> Проведен мониторинг выполнения работ муниципальными дошкольными образовательными организациями по обеспечению пожарной безопасности                      </t>
    </r>
  </si>
  <si>
    <t xml:space="preserve">Заместитель начальника Управления дошкольного образования администрации МО ГО "Сыктывкар" Ганов М.И.
</t>
  </si>
  <si>
    <r>
      <rPr>
        <b/>
        <sz val="12"/>
        <rFont val="Times New Roman"/>
        <family val="1"/>
        <charset val="204"/>
      </rPr>
      <t xml:space="preserve">Мероприятие 1.1.6.2. </t>
    </r>
    <r>
      <rPr>
        <sz val="12"/>
        <rFont val="Times New Roman"/>
        <family val="1"/>
        <charset val="204"/>
      </rPr>
      <t xml:space="preserve">Проведение мероприятий по обеспечению комплексной безопасности муниципальными дошкольными образовательными организациями
</t>
    </r>
  </si>
  <si>
    <t>6.2.</t>
  </si>
  <si>
    <r>
      <t xml:space="preserve">Контрольное событие 13.
</t>
    </r>
    <r>
      <rPr>
        <sz val="12"/>
        <rFont val="Times New Roman"/>
        <family val="1"/>
        <charset val="204"/>
      </rPr>
      <t xml:space="preserve">Проведен мониторинг выполнения ремонтных работ муниципальными дошкольными образовательными организациями
 </t>
    </r>
    <r>
      <rPr>
        <b/>
        <sz val="12"/>
        <rFont val="Times New Roman"/>
        <family val="1"/>
        <charset val="204"/>
      </rPr>
      <t xml:space="preserve">
</t>
    </r>
  </si>
  <si>
    <r>
      <t xml:space="preserve">Мероприятие 1.1.6.1. </t>
    </r>
    <r>
      <rPr>
        <sz val="12"/>
        <rFont val="Times New Roman"/>
        <family val="1"/>
        <charset val="204"/>
      </rPr>
      <t>Выполнение ремонтных работ в муниципальными дошкольными образовательными организациями</t>
    </r>
  </si>
  <si>
    <t>Заместители начальника Управления дошкольного образования администрации МО ГО "Сыктывкар" Ганов М.И., Боровкова Н.В.</t>
  </si>
  <si>
    <r>
      <t xml:space="preserve">Основное мероприятие 1.1.6. </t>
    </r>
    <r>
      <rPr>
        <sz val="12"/>
        <rFont val="Times New Roman"/>
        <family val="1"/>
        <charset val="204"/>
      </rPr>
      <t>Создание условий для функционирования муниципальных учреждений (организаций)</t>
    </r>
  </si>
  <si>
    <r>
      <rPr>
        <b/>
        <sz val="12"/>
        <rFont val="Times New Roman"/>
        <family val="1"/>
        <charset val="204"/>
      </rPr>
      <t>Контрольное событие 12</t>
    </r>
    <r>
      <rPr>
        <sz val="12"/>
        <rFont val="Times New Roman"/>
        <family val="1"/>
        <charset val="204"/>
      </rPr>
      <t>. Проведен мониторинг исполнения муниципальными дошкольными образовательными организациями планов мероприятий, предусмотренных паспортами архитектурной доступности объектов для инвалидов и других маломобильных групп населения</t>
    </r>
  </si>
  <si>
    <r>
      <rPr>
        <b/>
        <sz val="12"/>
        <rFont val="Times New Roman"/>
        <family val="1"/>
        <charset val="204"/>
      </rPr>
      <t>Мероприятие 1.1.5.1.</t>
    </r>
    <r>
      <rPr>
        <sz val="12"/>
        <rFont val="Times New Roman"/>
        <family val="1"/>
        <charset val="204"/>
      </rPr>
      <t xml:space="preserve"> Выполнение муниципальными образовательными организациями планов мероприятий, предусмотренных паспортами архитектурной доступности объектов для инвалидов и других маломобильных ррупп населения</t>
    </r>
  </si>
  <si>
    <r>
      <rPr>
        <b/>
        <sz val="12"/>
        <rFont val="Times New Roman"/>
        <family val="1"/>
        <charset val="204"/>
      </rPr>
      <t>Основное мероприятие 1.1.5</t>
    </r>
    <r>
      <rPr>
        <sz val="12"/>
        <rFont val="Times New Roman"/>
        <family val="1"/>
        <charset val="204"/>
      </rPr>
      <t>. Обеспечение доступности приоритетных объектов и услуг в приоритетных сферах жизнедеятельности инвалидов и других маломобильных групп населения</t>
    </r>
  </si>
  <si>
    <r>
      <rPr>
        <b/>
        <sz val="12"/>
        <rFont val="Times New Roman"/>
        <family val="1"/>
        <charset val="204"/>
      </rPr>
      <t xml:space="preserve">Контрольное событие 11. </t>
    </r>
    <r>
      <rPr>
        <sz val="12"/>
        <rFont val="Times New Roman"/>
        <family val="1"/>
        <charset val="204"/>
      </rPr>
      <t xml:space="preserve">Разработана рабочая документация. Утверждена проектная, сметная и рабочая документация
</t>
    </r>
  </si>
  <si>
    <t>30.05.2022 года заключен договор на проведение государственной экспертизы проектной и рабочей документации. Получение результатов экспертизы запланировано в октябре 2022 г.</t>
  </si>
  <si>
    <r>
      <rPr>
        <b/>
        <sz val="12"/>
        <rFont val="Times New Roman"/>
        <family val="1"/>
        <charset val="204"/>
      </rPr>
      <t xml:space="preserve">Контрольное событие 10. </t>
    </r>
    <r>
      <rPr>
        <sz val="12"/>
        <rFont val="Times New Roman"/>
        <family val="1"/>
        <charset val="204"/>
      </rPr>
      <t xml:space="preserve">Получено положительное заключение государственной экспертизы инженерных изысканий и проектной документации (включая сметную документацию)
</t>
    </r>
  </si>
  <si>
    <t>21.12.2021 г. заключен контракт на корректировку инженерных изысканий и подготовку проектно-сметной и рабочей документации. Проект разработан и получен заказчиком . 11.05.2022 г. передан на государственную экспертизу.</t>
  </si>
  <si>
    <t>Начальник бюджетного учреждения "УКС МО ГО "Сыктывкар"Садовский А.В.</t>
  </si>
  <si>
    <r>
      <rPr>
        <b/>
        <sz val="12"/>
        <rFont val="Times New Roman"/>
        <family val="1"/>
        <charset val="204"/>
      </rPr>
      <t>Контрольное событие 9</t>
    </r>
    <r>
      <rPr>
        <sz val="12"/>
        <rFont val="Times New Roman"/>
        <family val="1"/>
        <charset val="204"/>
      </rPr>
      <t>. Выполнены инженерные изыскания, разработана проектная и сметная документация</t>
    </r>
  </si>
  <si>
    <r>
      <rPr>
        <b/>
        <sz val="12"/>
        <rFont val="Times New Roman"/>
        <family val="1"/>
        <charset val="204"/>
      </rPr>
      <t>Мероприятие 1.1.4.1</t>
    </r>
    <r>
      <rPr>
        <sz val="12"/>
        <rFont val="Times New Roman"/>
        <family val="1"/>
        <charset val="204"/>
      </rPr>
      <t xml:space="preserve">. Строительство детского сада по ул. Тентюковская, 505/2, г. Сыктывкар, Республика Коми
</t>
    </r>
  </si>
  <si>
    <t>Заместители начальника Управления дошкольного образования администрации МО ГО "Сыктывкар" Боровкова Н.В., Ганов М.И.</t>
  </si>
  <si>
    <r>
      <rPr>
        <b/>
        <sz val="12"/>
        <rFont val="Times New Roman"/>
        <family val="1"/>
        <charset val="204"/>
      </rPr>
      <t>Основное мероприятие 1.1.4</t>
    </r>
    <r>
      <rPr>
        <sz val="12"/>
        <rFont val="Times New Roman"/>
        <family val="1"/>
        <charset val="204"/>
      </rPr>
      <t>. Строительство, приобретение и реконструкция объектов дошколного образования, в том числе в рамках реализации мероприятий регионалного проекта "Содействие занятости"</t>
    </r>
  </si>
  <si>
    <r>
      <rPr>
        <b/>
        <sz val="12"/>
        <rFont val="Times New Roman"/>
        <family val="1"/>
        <charset val="204"/>
      </rPr>
      <t>Контрольное событие 8.</t>
    </r>
    <r>
      <rPr>
        <sz val="12"/>
        <rFont val="Times New Roman"/>
        <family val="1"/>
        <charset val="204"/>
      </rPr>
      <t xml:space="preserve"> Определен объем расходов, связанных с назначением компенсации за содержание ребенка (присмотр и уход за ребенком) в муниципальных дошкольных образовательных организациях</t>
    </r>
  </si>
  <si>
    <r>
      <rPr>
        <b/>
        <sz val="12"/>
        <rFont val="Times New Roman"/>
        <family val="1"/>
        <charset val="204"/>
      </rPr>
      <t>Мероприятие 1.1.3.2.</t>
    </r>
    <r>
      <rPr>
        <sz val="12"/>
        <rFont val="Times New Roman"/>
        <family val="1"/>
        <charset val="204"/>
      </rPr>
      <t xml:space="preserve"> Финансирование расходов, направленных на компенсацию родительской платы за присмотр и уход за детьми в муниципальных дошкольных образовательных организациях</t>
    </r>
  </si>
  <si>
    <t>За 9 месяцев 2022 г. своевременно выдано 5 095  уведомлений о предоставлении компенсации родительской платы за присмотр и уход за детьми в образовательных организациях на территории МО ГО «Сыктывкар», реализующих основную 
общеобразовательную программу дошкольного образования с указанием ее размера и 526 уведомлений об отказе в предоставлении муниципальной услуги</t>
  </si>
  <si>
    <t>В регламентные сроки</t>
  </si>
  <si>
    <t xml:space="preserve">Начальник отдела предоставления муниципальных услуг Управления дошкольного образования администрации
МО ГО «Сыктывкар» Кохтенко Л.Н.
</t>
  </si>
  <si>
    <r>
      <rPr>
        <b/>
        <sz val="12"/>
        <rFont val="Times New Roman"/>
        <family val="1"/>
        <charset val="204"/>
      </rPr>
      <t>Контрольное событие 7.</t>
    </r>
    <r>
      <rPr>
        <sz val="12"/>
        <rFont val="Times New Roman"/>
        <family val="1"/>
        <charset val="204"/>
      </rPr>
      <t xml:space="preserve">  Выданы уведомления о предоставлении компенсации родительской платы за присмотр и уход за детьми в образовательных организациях на территории МО ГО "Сыктывкар", реализующих основную общеобразовательную программу дошкольного образования с указанием ее размера или об отказе в предоставлении муниципальной услуги</t>
    </r>
  </si>
  <si>
    <t xml:space="preserve"> За 9 месяцев 2022 г. принято и своевременно рассмотрено 6 348 заявления на предоставление компенсации родительской платы за присмотр и уход за детьми в образовательных организациях на территории МО ГО «Сыктывкар», реализующих основную общеобразовательную программу дошкольного образования</t>
  </si>
  <si>
    <t>По мере поступления заявлений</t>
  </si>
  <si>
    <r>
      <rPr>
        <b/>
        <sz val="12"/>
        <rFont val="Times New Roman"/>
        <family val="1"/>
        <charset val="204"/>
      </rPr>
      <t>Контрольное событие 6</t>
    </r>
    <r>
      <rPr>
        <sz val="12"/>
        <rFont val="Times New Roman"/>
        <family val="1"/>
        <charset val="204"/>
      </rPr>
      <t>. Приняты и рассмотрены заявления на предоставление компенсации родительской платы за присмотр и уход за детьми в образовательных организациях на территории МО ГО "Сыктывкар", реализующих основную общеобразовательную программу дошкольного образования</t>
    </r>
  </si>
  <si>
    <r>
      <rPr>
        <b/>
        <sz val="12"/>
        <rFont val="Times New Roman"/>
        <family val="1"/>
        <charset val="204"/>
      </rPr>
      <t>Мероприятие 1.1.3.1.</t>
    </r>
    <r>
      <rPr>
        <sz val="12"/>
        <rFont val="Times New Roman"/>
        <family val="1"/>
        <charset val="204"/>
      </rPr>
      <t xml:space="preserve"> Выполнение административных процедур в соответствии с требованиями административного регламента "Предоставление компенсации родительской платы за присмотр и уход за детьми в образовательных организациях на территории МО ГО "Сыктывкар", реализующих основную общеобразовательную программу дошкольного образования"</t>
    </r>
  </si>
  <si>
    <r>
      <rPr>
        <b/>
        <sz val="12"/>
        <rFont val="Times New Roman"/>
        <family val="1"/>
        <charset val="204"/>
      </rPr>
      <t>Основное мероприятие 1.1.3</t>
    </r>
    <r>
      <rPr>
        <sz val="12"/>
        <rFont val="Times New Roman"/>
        <family val="1"/>
        <charset val="204"/>
      </rPr>
      <t>.  Компенсация за содержание ребенка (присмотр и уход за ребенком) в государственных, муниципальных образовательных организациях, а также иных образовательных организациях на территории Республики Коми, реализующих основную общеобразовательную программу дошкольного образования</t>
    </r>
  </si>
  <si>
    <t>Мониторинг средней заработной платы педагогических работников муниципальных дошкольных образовательных организаций проведен своевременно 10.01.2022 г., 08.04.2022 г., 08.07.2022г., 07.10.2022г. Проведенный анализ выполнения целевого показателя по педагогическим работникам показал, что средняя заработная плата педагогических работников муниципальных дошкольных образовательных организаций за  9 месяцев 2022 года составила 43 285 руб., что соответствует 101 % установленного целевого показателя (42 870 руб. средний за 9 месяцев) среднемесячной заработной платы педагогических работников, реализующих образовательные программы дошкольного образования.</t>
  </si>
  <si>
    <t>Eжеквартально до 8 числа месяца, следующего за отчетным кварталом</t>
  </si>
  <si>
    <t xml:space="preserve">Начальник отдела экономического анализа и прогнозирования Управления дошкольного образования администрации
МО ГО «Сыктывкар» Гуторова О.В.
</t>
  </si>
  <si>
    <r>
      <rPr>
        <b/>
        <sz val="12"/>
        <rFont val="Times New Roman"/>
        <family val="1"/>
        <charset val="204"/>
      </rPr>
      <t>Контрольное событие 5</t>
    </r>
    <r>
      <rPr>
        <sz val="12"/>
        <rFont val="Times New Roman"/>
        <family val="1"/>
        <charset val="204"/>
      </rPr>
      <t>. Проведен мониторинг средней заработной платы педагогических работников муниципальных дошкольных образовательных организаций</t>
    </r>
  </si>
  <si>
    <r>
      <rPr>
        <b/>
        <sz val="12"/>
        <rFont val="Times New Roman"/>
        <family val="1"/>
        <charset val="204"/>
      </rPr>
      <t>Мероприятие 1.1.2.2.</t>
    </r>
    <r>
      <rPr>
        <sz val="12"/>
        <rFont val="Times New Roman"/>
        <family val="1"/>
        <charset val="204"/>
      </rPr>
      <t xml:space="preserve"> Обеспечение соответствия средней заработной платы педагогических работников муниципальных дошкольных образовательных организаций установленному целевому показателю заработной платы в дошкольных образовательных организациях в Республике Коми</t>
    </r>
  </si>
  <si>
    <t xml:space="preserve">Начальник отдела развития дошкольного образования и инноваций Управления дошкольного образования администрации
МО ГО «Сыктывкар» Коданева Е.Н.
</t>
  </si>
  <si>
    <r>
      <rPr>
        <b/>
        <sz val="12"/>
        <rFont val="Times New Roman"/>
        <family val="1"/>
        <charset val="204"/>
      </rPr>
      <t xml:space="preserve">Контрольное событие 4. </t>
    </r>
    <r>
      <rPr>
        <sz val="12"/>
        <rFont val="Times New Roman"/>
        <family val="1"/>
        <charset val="204"/>
      </rPr>
      <t xml:space="preserve">Проведен мониторинг соблюдения лицензионных требований и принятых мер по устранению выявленных нарушений в муниципальных дошкольных образовательных организациях
</t>
    </r>
  </si>
  <si>
    <r>
      <rPr>
        <b/>
        <sz val="12"/>
        <rFont val="Times New Roman"/>
        <family val="1"/>
        <charset val="204"/>
      </rPr>
      <t>Мероприятие 1.1.2.1</t>
    </r>
    <r>
      <rPr>
        <sz val="12"/>
        <rFont val="Times New Roman"/>
        <family val="1"/>
        <charset val="204"/>
      </rPr>
      <t>. Организация предоставления общедоступного бесплатного дошкольного образования в муниципальных дошкольных образовательных организациях</t>
    </r>
  </si>
  <si>
    <r>
      <rPr>
        <b/>
        <sz val="12"/>
        <rFont val="Times New Roman"/>
        <family val="1"/>
        <charset val="204"/>
      </rPr>
      <t>Основное мероприятие 1.1.2</t>
    </r>
    <r>
      <rPr>
        <sz val="12"/>
        <rFont val="Times New Roman"/>
        <family val="1"/>
        <charset val="204"/>
      </rPr>
      <t>.  Реализация муниципальными дошкольными организациями и муниципальными общеобразовательными организациями образовательных программ</t>
    </r>
  </si>
  <si>
    <t>Мониторинг выполнения муниципального задания иными организациями, функции и полномочия учредителя, которых осуществляет Управление дошкольного образования администрации МО ГО «Сыктывкар» проведен своевременно 12.01.2022 г., 12.04.2022 г., 12.07.2022г.
Проведенный анализ показал, что муниципальное задание «Выполнено в полном объеме»</t>
  </si>
  <si>
    <t>Eжеквартально до 12 числа месяца, следующего за отчетным кварталом</t>
  </si>
  <si>
    <t xml:space="preserve">Консультант отдела экономического анализа и прогнозирования Управления дошкольного образования администрации
МО ГО «Сыктывкар» Куликова С.С.
</t>
  </si>
  <si>
    <r>
      <rPr>
        <b/>
        <sz val="12"/>
        <rFont val="Times New Roman"/>
        <family val="1"/>
        <charset val="204"/>
      </rPr>
      <t xml:space="preserve">Контрольное событие 3. </t>
    </r>
    <r>
      <rPr>
        <sz val="12"/>
        <rFont val="Times New Roman"/>
        <family val="1"/>
        <charset val="204"/>
      </rPr>
      <t xml:space="preserve">Проведен мониторинг выполнения муниципального задания иными организациями, функции и полномочия учредителя, которых осуществляет Управление дошкольного образования администрации МО ГО «Сыктывкар»  
</t>
    </r>
  </si>
  <si>
    <r>
      <rPr>
        <b/>
        <sz val="12"/>
        <rFont val="Times New Roman"/>
        <family val="1"/>
        <charset val="204"/>
      </rPr>
      <t xml:space="preserve">Мероприятие 1.1.1.3. </t>
    </r>
    <r>
      <rPr>
        <sz val="12"/>
        <rFont val="Times New Roman"/>
        <family val="1"/>
        <charset val="204"/>
      </rPr>
      <t xml:space="preserve">Обеспечение выполнения муниципального задания иными организациями, функции и полномочия учредителя, которых осуществляет Управление дошкольного образования администрации МО ГО «Сыктывкар»
</t>
    </r>
  </si>
  <si>
    <t>Мониторинг кредиторской задолженности по оплате муниципальными дошкольными образовательными организациями расходов по коммунальным услугам проведен своевременно 20.01.2022 г., 20.04.2022 г., 20.07.2022г. Просроченная задолженность по оплате коммунальных услуг во всех муниципальных дошкольных образовательных организациях отсутствует.</t>
  </si>
  <si>
    <t>Ежеквартально до 20 числа месяца, следующего за отчетным кварталом</t>
  </si>
  <si>
    <r>
      <rPr>
        <b/>
        <sz val="12"/>
        <rFont val="Times New Roman"/>
        <family val="1"/>
        <charset val="204"/>
      </rPr>
      <t>Контрольное событие 2.</t>
    </r>
    <r>
      <rPr>
        <sz val="12"/>
        <rFont val="Times New Roman"/>
        <family val="1"/>
        <charset val="204"/>
      </rPr>
      <t xml:space="preserve"> Проведен мониторинг кредиторской задолженности по оплате муниципальными образовательными организациями расходов по коммунальным услугам (ТКО)
</t>
    </r>
  </si>
  <si>
    <r>
      <rPr>
        <b/>
        <sz val="12"/>
        <rFont val="Times New Roman"/>
        <family val="1"/>
        <charset val="204"/>
      </rPr>
      <t>Мероприятие 1.1.1.2.</t>
    </r>
    <r>
      <rPr>
        <sz val="12"/>
        <rFont val="Times New Roman"/>
        <family val="1"/>
        <charset val="204"/>
      </rPr>
      <t xml:space="preserve"> Оплата муниципальными образовательными организациями платежей по коммунальным услугам (ТКО)</t>
    </r>
  </si>
  <si>
    <t>Мониторинг выполнения муниципального задания муниципальными дошкольными образовательными организациями проведен своевременно 12.01.2022 г., 12.04.2022 г., 12.07.2022г.
Проведенный анализ выполнения образовательными учреждениями муниципальных заданий в целом показывает, что муниципальное задание:
- Выполнено в полном объеме в 30-ти образовательных учреждениях:(процент исполнения муниципального задания в данном учреждении составляет больше либо ровно 100%); 
- Выполнено в 29-ти образовательных учреждениях:(процент исполнения муниципальных заданий в данных учреждениях составляет от 95% до 100%); 
- В целом выполнено - таких образовательных учреждении нет (процент исполнения муниципального задания в данном учреждении составляет от 90% до 100%); 
- Образовательных учреждений, не выполнивших муниципальные задания (процент исполнения муниципальных заданий составляет от 90% до 85%), не имеется.</t>
  </si>
  <si>
    <r>
      <rPr>
        <b/>
        <sz val="12"/>
        <rFont val="Times New Roman"/>
        <family val="1"/>
        <charset val="204"/>
      </rPr>
      <t>Контрольное событие 1.</t>
    </r>
    <r>
      <rPr>
        <sz val="12"/>
        <rFont val="Times New Roman"/>
        <family val="1"/>
        <charset val="204"/>
      </rPr>
      <t xml:space="preserve"> Проведен мониторинг выполнения муниципального задания  муниципальными образовательными организациями
</t>
    </r>
  </si>
  <si>
    <t xml:space="preserve">31.12.2022
</t>
  </si>
  <si>
    <r>
      <rPr>
        <b/>
        <sz val="12"/>
        <rFont val="Times New Roman"/>
        <family val="1"/>
        <charset val="204"/>
      </rPr>
      <t xml:space="preserve">Мероприятие 1.1.1.1. </t>
    </r>
    <r>
      <rPr>
        <sz val="12"/>
        <rFont val="Times New Roman"/>
        <family val="1"/>
        <charset val="204"/>
      </rPr>
      <t>Обеспечение выполнения муниципальными дошкольными образовательными организациями муниципальных заданий по реализации основной общеобразовательной программы дошкольного образования</t>
    </r>
  </si>
  <si>
    <t>Заместители начальника Управления дошкольного образования администрации МО ГО "Сыктывкар" Боровкова Н.В., Гудырева Т.А.</t>
  </si>
  <si>
    <r>
      <rPr>
        <b/>
        <sz val="12"/>
        <rFont val="Times New Roman"/>
        <family val="1"/>
        <charset val="204"/>
      </rPr>
      <t>Основное мероприятие 1.1.1</t>
    </r>
    <r>
      <rPr>
        <sz val="12"/>
        <rFont val="Times New Roman"/>
        <family val="1"/>
        <charset val="204"/>
      </rPr>
      <t>. Обеспечение деятельности (оказание услуг) муниципальных учреждений (организаций)</t>
    </r>
  </si>
  <si>
    <t>Подпрограмма 1 "Развитие дошкольного образования"</t>
  </si>
  <si>
    <t>N п/п</t>
  </si>
  <si>
    <t>Ответственный испольнитель: Управление образования администрации МО ГО "Сыктывкар"</t>
  </si>
  <si>
    <t xml:space="preserve">            Наименование муниципальной программы: "Развитие образования"
                     отчетный период: 9 месяцев 2022 г.
</t>
  </si>
  <si>
    <t xml:space="preserve">                             Форма мониторинга
             реализации муниципальной программы (квартальная)
</t>
  </si>
  <si>
    <t>Эффективность = ((ВМ 0/ 0М)+(ВК 21/21К)+(ОС 565,3/С 1200,00)) / 3 *100%= 49 % (неэффективна, если меньше 50%)</t>
  </si>
  <si>
    <t>Вывод об эффективности реализации муниципальной программы за отчетный период: Реализация муниципальной программы МО ГО "Сыктывкар" "Развитие социальной сферы" является эффективной по итогам реализации за III квартал 2022 года</t>
  </si>
  <si>
    <t>Начальник управления по связям с общественность и социальной работе администрации МО ГО «Сыктывкар» Клюева Н.С.</t>
  </si>
  <si>
    <t>Проведена разъяснительная работа с руководителями объектов торговли: магазин "Гермес"( ИП Лютоев А.Е.), бар "Алкотека"( ООО "Север"). Проведена разъяснительная работа с руководителями объектов торговли: магазин "Гермес"( ИП Калтайс Мария Виктория "Пенный напити в разлив", ИП Туров Егор Сергеевич "Продукты у дома").   Проведена разъяснительная работа с руководителями объектов торговли: Закусочная "Пенные напитки в розлив" ИП Калтайс М.В., бар "Алкотека" ( ООО "Север"), бар  "The loft" (ООО "Выбор")</t>
  </si>
  <si>
    <t>Заместитель начальника управления экономики и анализа, заведующий отделом предпринимательства и торговли администрации МО ГО «Сыктывкар» Вахнин А.В., главный специалист отдела предпринимательства и торговли управления экономики и анализа Стародворская О.Н.,
Заместитель руководителя администрации Эжвинского района МО ГО «Сыктывкар» Таскаева Т.А.</t>
  </si>
  <si>
    <t>Контрольное событие 26. Проведена разъяснительная работа с руководителями объектов торговли (общественного питания)</t>
  </si>
  <si>
    <t>Направлено 3 письма от 15.03.2022 №01/1-06/70 , от 24.06.2022, от 11.08.2022 о фактах нарушения при розничной продаже алкогольной продукции в адрес Министерства сельского хозяйства и потребительского рынка Республики Коми</t>
  </si>
  <si>
    <t xml:space="preserve">Заместитель начальника управления экономики и анализа, заведующий отделом предпринимательства и торговли администрации МО ГО «Сыктывкар» Вахнин А.В., главный специалист отдела предпринимательства и торговли управления экономики и анализа Стародворская О.Н.,
Заведующий отделом по экономическим вопросам и предпринимательству администрации Эжвинского района МО ГО Макеева А.Н. </t>
  </si>
  <si>
    <t>Контрольное событие 25. Направлены письма о фактах нарушения при розничной продаже алкогольной продукции в адрес Министерства сельского хозяйства и потребительского рынка Республики Коми (при наличии информации о нарушениях)</t>
  </si>
  <si>
    <t>Заместитель начальника управления экономики и анализа, заведующий отделом предпринимательства и торговли администрации МО ГО «Сыктывкар» Вахнин А.В.,
Главный специалист отдела предпринимательства и торговли управления экономики и анализа Стародворская О.Н.,
Заместитель руководителя администрации Эжвинского района МО ГО «Сыктывкар» Таскаева Т.А.</t>
  </si>
  <si>
    <t>Мероприятие 4.2.1. Информирование Министерства сельского хозяйства и потребительского рынка Республики Коми о поступившей информации о фактах нарушениях розничной продажи алкогольной продукции и о профилактической работе с руководителями торговых объектов</t>
  </si>
  <si>
    <t>4.2.1</t>
  </si>
  <si>
    <t>Начальник управления экономики и анализа администрации МО ГО «Сыктывкар» Баженова И.А.,
Руководитель администрации Эжвинского района МО ГО «Сыктывкар»
Воронин С.В.</t>
  </si>
  <si>
    <t>Основное мероприятие 4.2. Осуществление взаимодействия с руководителями объектов торговли и общественного питания при поступлении информации о нарушениях ограничений, установленных при реализации алкогольной продукции</t>
  </si>
  <si>
    <t>Отчет о результатах проведения мероприятий декады профилактики преступности, наркомании, алкоголизма направлен в Антинаркотическую комиссию МО ГО "Сыктывкар" (исх. от 08.04.2022 № 01-06/б/н, от 28.06.2022 № 01/1-11/186, от 10.10.2022 № 01-06/1212).</t>
  </si>
  <si>
    <t>Заместитель начальника управления культуры администрации МО ГО «Сыктывкар» Файзуллина А.А.</t>
  </si>
  <si>
    <t>Контрольное событие 24. Направлен отчет о результатах проведения мероприятий декады профилактики преступности, наркомании, алкоголизма</t>
  </si>
  <si>
    <t>Мероприятие 4.1.2. Проведение учреждениями культуры декады профилактики преступности, наркомании, алкоголизма</t>
  </si>
  <si>
    <t>4.1.2</t>
  </si>
  <si>
    <t xml:space="preserve"> Информация "О проведении  работы по профилактике аутоагрессивнорго поведения несовершеннолетних"  направлена в КПДНиЗП МО ГО "Сыктывкар" (исх. от 07.02. 2022 №  861). Информация на заседание Антинаркотической комиссии г. Сыкытвкара «О  проведении индивидуальной работы с несовершеннолетними, употребляющими наркотические средства, психотропные, одурманивающие и алкогольные вещества, направленной на профилактику рецидивов употребления ПАВ»." (исх. от 16.06.2022 № 4132). Информация по вопросу: «О ходе выполнения совместного плана работы УМВД РФ по г. Сыктывкару, государственных учреждений здравоохранения, оказывающих специализированную наркологическую помощь и учебных заведений г. Сыктывкара по профилактике наркомании, токсикомании, потребления других психоактивных веществ, спиртных напитков, в т.ч. пива несовершеннолетними обучающимися, и связанных с ними правонарушений и преступлений» направлена на заседание КпДНиЗП АМО ГО "Сыктывкар" (исх. от 29.07.2022 № 1072).</t>
  </si>
  <si>
    <t>Директор  МУДО «ЦППМиСП» Балыгина Т.В.</t>
  </si>
  <si>
    <t xml:space="preserve">Контрольное событие 23. Направлен отчет по итогам информационно-просветительской работы  </t>
  </si>
  <si>
    <t>Информация на заседание Антинаркотической комиссии г. Сыкытвкара «О  проведении индивидуальной работы с несовершеннолетними, употребляющими наркотические средства, психотропные, одурманивающие и алкогольные вещества, направленной на профилактику рецидивов употребления ПАВ»." (исх. № 4132 от 16.06.2022)</t>
  </si>
  <si>
    <t>Контрольное событие 22. Направлен отчет по итогам социально-психологического тестирования и профилактических медицинских осмотров учащихся</t>
  </si>
  <si>
    <t xml:space="preserve">Заместитель начальника управления образования администрации МО ГО «Сыктывкар» Геллерт Е.Е.
</t>
  </si>
  <si>
    <t>Мероприятие 4.1.1. Организация и проведение   мероприятий по профилактике потребления несовершеннолетними наркотических средств и психотропных веществ, алкогольной и табачной продукции</t>
  </si>
  <si>
    <t>4.1.1</t>
  </si>
  <si>
    <t>Начальник управления по связям с общественность и социальной работе администрации МО ГО «Сыктывкар» Клюева Н.С., начальник управления культуры администрации МО ГО «Сыктывкар» Юрковский В.И., Начальник управления физической культуры и спорта администрации МО ГО «Сыктывкар» Дудников М.М.</t>
  </si>
  <si>
    <t>Основное мероприятие 4.1. Формирование негативного отношения учащейся молодежи к употреблению алкоголя, наркотических и психотропных веществ</t>
  </si>
  <si>
    <t>Подпрограмма 4 «Профилактика алкоголизма и наркомании»</t>
  </si>
  <si>
    <t>Отчет о мероприятиях, проведенных в рамках Международного Дня борьбы с наркоманией на территории г. Сыктывкара направлен в Управление по контролю за оборотом наркотиков МВД по РК (исх. от 28.06.2022 № 01/1-11/186).</t>
  </si>
  <si>
    <t>Контрольное событие 21. Направлен отчет о проведенных мероприятиях в учреждениях культуры</t>
  </si>
  <si>
    <t>Мероприятие 3.3.2. Участие учреждений культуры во Всероссийских межведомственных антинаркотических профилактических акциях</t>
  </si>
  <si>
    <t>3.3.2</t>
  </si>
  <si>
    <t xml:space="preserve">Проведён мониторинг по ведению реестра школьных спортивных клубов, выгрузка с портала произведена 21.03.2022. Проведён мониторинг деятельности школьных спортивных клубов МОО в 2021-2022 уч.г., (исх. от 09.06.2022 г. № 882). Проведен мониторинг по ведению реестра школьных спортивных клубов в 2022-2023 уч.г. в МОНиМП по АРИСМО (приказ от 04.10.2022 г. № 875).   </t>
  </si>
  <si>
    <t>Начальник отдела воспитания, дополнительного образования и молодежной политики управления образования администрации МО ГО «Сыктывкар» Аюгова М.М.,
Главный специалист Управления физической культуры и спорта администрации МО ГО «Сыктывкар» Полухина С.В.</t>
  </si>
  <si>
    <t xml:space="preserve">Контрольное событие 20. Направлен отчет о деятельности школьных спортивных клубов </t>
  </si>
  <si>
    <t xml:space="preserve"> Отчёт о проведении спортивно-массовых мероприятий направлен МУДПО "ЦРО" в отдел воспитания, дополнительного образования и молодёжной политики  администрации МО ГО "Сыктывкар" по итогам 1 квартала 2022 года (исх. от 19.04.2022 №192), по итогам 2 квартала 2022 года (исх. от 06.06.2022 №357). Информация по вопросу: "Отчет  об итогах межведомственной операции «Подросток». Анализ работы по вовлечению подростков, находящихся в трудной жизненной ситуации, в т.ч., состоящих на учете, в общественно-полезную деятельность" направлена на заседание КпДНиЗП АМО ГО "Сыктывкар" (исх. 1397 от 04.10.2022) </t>
  </si>
  <si>
    <t xml:space="preserve">Контрольное событие 19. Направлен отчет о проведении спортивно-массовых мероприятий  </t>
  </si>
  <si>
    <t>Заместитель начальника управления образования администрации МО ГО «Сыктывкар» Геллерт Е.Е.,
Начальник управления физической культуры и спорта администрации МО ГО «Сыктывкар» Дудников М.М.</t>
  </si>
  <si>
    <t>Мероприятие 3.3.1. Организация и проведение мероприятий по формированию здорового образа жизни среди несовершеннолетних и молодежи</t>
  </si>
  <si>
    <t>3.3.1</t>
  </si>
  <si>
    <t>Начальник управления образования администрации МО ГО «Сыктывкар» Бригида О.Ю., Начальник управления культуры администрации МО ГО «Сыктывкар» Юрковский В.И.,
Начальник управления физической культуры и спорта администрации МО ГО «Сыктывкар» Дудников М.М.</t>
  </si>
  <si>
    <t>Основное мероприятие 3.3. Пропаганда здорового образа жизни в образовательных организациях, в учреждениях культуры, в спортивных школах среди несовершеннолетних и молодежи</t>
  </si>
  <si>
    <t>Отчет о количестве клубных формирований для детей и подростков и о количестве клубных формирований предоставлен в КПДН (исх. от 15.04.2022 № 01-06/б/н, от 10.06.2022 № 01-06/б/н, от 26.09.2022 № 01-06/б/н).</t>
  </si>
  <si>
    <t>Контрольное событие 18. Предоставлен отчет о количестве клубных формирований для детей и подростков и о количестве участников клубных формирований</t>
  </si>
  <si>
    <t>Мероприятие 3.2.3. Работа клубных формирований для детей и подростков в учреждениях культуры</t>
  </si>
  <si>
    <t>3.2.3</t>
  </si>
  <si>
    <t>Информация  направлена в КпДНиЗП МО ГО "Сыктывкар" "О промежуточных итогах межведомственной операции «Подросток». Анализ работы по вовлечению подростков, находящихся в трудной жизненной ситуации, в т.ч., состоящих на учете, в общественно-полезную деятельность. " (исх. № 4988 от 08.07.2022,№ 4988 от 13.07.2022)</t>
  </si>
  <si>
    <t xml:space="preserve">Контрольное событие 17. Направлен отчет по итогам трудоустройства, оздоровления и отдыха   несовершеннолетних, состоящих на профилактических учетах </t>
  </si>
  <si>
    <t>Директор МУДО «ЦППМиСП» Балыгина Т.В.</t>
  </si>
  <si>
    <t>Мероприятие 3.2.2. Организация занятости несовершеннолетних, состоящих на различных видах профилактических учетов, в том числе в каникулярный период</t>
  </si>
  <si>
    <t>3.2.2.</t>
  </si>
  <si>
    <t xml:space="preserve"> Информация  направлена в КПДНиЗП МО ГО "Сыктывкар"  "О мерах по максимальному охвату несовершеннолетних, состоящих  на профилапктических учётах, различными формами досуга и занятости, в том числе в каникулярное время, по итогам 1 квартала 2022 года" от 19.04.2022 № 579. Информация по вопросу: "Организация предварительной занятости несовершеннолетних, состоящих на профилактических учетах, по состоянию на 25.05.2022 в летний период 2022 года" направлена в КпДНиЗП МО ГО "Сыктывкар"  (исх. от 25.05.2022 № 3850). Информация по вопросу: "Организация  занятости несовершеннолетних, состоящих на профилактических учетах, по состоянию на 24.06.2022 в летний период 2022 года" направлена в КпДНиЗП МО ГО "Сыктывкар"(исх. от 01.07.2022 №3855). Информация  "Об организации работы по правовому воспитанию несовершеннолетних, в том числе по формированию установок толерантного сознания и поведения, веротерпимости и миролюбия, профилактике различных видов экстремизма» направлена на заседание оперштаба .(исх. от 14.09.2022 № 6146)</t>
  </si>
  <si>
    <t xml:space="preserve">Контрольное событие 16. Направлен отчет по реализации дополнительной общеобразовательной программы «Найди себя» </t>
  </si>
  <si>
    <t xml:space="preserve"> Информация направлена в КПДНиЗП МО ГО "Сыктывкар"  "О мерах по максимальному охвату несовершеннолетних, состоящих  на профилапктических учётах, различными формами досуга и занятости, в том числе в каникулярное время, по итогам 1 квартала 2022 года" (исх. от 19.04.2022 № 579). Информация по вопросу: "Организация предварительной занятости несовершеннолетних, состоящих на профилактических учетах, по состоянию на 25.05.2022 в летний период 2022 года" направлена в КпДНиЗП МО ГО "Сыктывкар"  (исх. от 25.05.2022 № 3850). Информация по вопросу: "Организация  занятости несовершеннолетних, состоящих на профилактических учетах, по состоянию на 24.06.2022 в летний период 2022 года" направлена в КпДНиЗП МО ГО "Сыктывкар"(исх. от 01.07.2022 №3855).  Информация  по вопросу: "Организация  занятости несовершеннолетних, состоящих на профилактических учетах, по состоянию на 26.08.2022 в летний период 2022 года" на направлена в КпДНиЗП АМО ГО "Сыктывкар" (исх. от 30.08.2022 №1229)</t>
  </si>
  <si>
    <t xml:space="preserve">Директор МУДО «ЦППМиСП» Балыгина Т.В.
</t>
  </si>
  <si>
    <t>Контрольное событие 15. Направлен отчет об итогах проведения «Единых дней профилактик»</t>
  </si>
  <si>
    <t>Заместитель начальника управления образования
администрации МО ГО «Сыктывкар» Геллерт Е.Е.</t>
  </si>
  <si>
    <t>Мероприятие 3.2.1. Проведение профилактических мероприятий и акций среди учащихся, состоящих на различных видах профилактических учётов</t>
  </si>
  <si>
    <t>3.2.1</t>
  </si>
  <si>
    <t>Начальник управления образования администрации МО ГО «Сыктывкар» Бригида О.Ю., начальник управления культуры администрации МО ГО «Сыктывкар» Юрковский В.И.,
начальник управления физической культуры и спорта администрации МО ГО «Сыктывкар» Дудников М.М.</t>
  </si>
  <si>
    <t>Основное мероприятие 3.2. Организация занятости несовершеннолетних, состоящих на профилактических учетах, в организованные формы досуга на базе общеобразовательных организаций и образовательных организаций дополнительного образования, в учреждениях спортивной подготовки и учреждениях культуры</t>
  </si>
  <si>
    <t>Оформлен протокол заседания Антинаркотической комиссии МО ГО "Сыктывкар" от 05.04.2022 № 1, от 27.06.2022 № 2; от 07.09.2022 № 3.</t>
  </si>
  <si>
    <t>Контрольное событие 14. Оформлен протокол заседания Антинаркотической комиссии МО ГО «Сыктывкар»</t>
  </si>
  <si>
    <t>Мероприятие 3.1.2. Проведение заседаний Антинаркотической комиссии МО ГО «Сыктывкар»</t>
  </si>
  <si>
    <t>3.1.2</t>
  </si>
  <si>
    <t xml:space="preserve">Информация о  проведении в рамках первичной профилактики потребления психоактивных веществ среди учащихся МОО 10  виртуальных экскурсий с численным озватом 276 учащихся  в 1 квартале 2022 года направлена в Управление образования администрации МО ГО "Сыктывкар" (исх. от 19.04.2022 № 77). Информация о  проведении в рамках первичной профилактики потребления психоактивных веществ среди учащихся МОО 7  виртуальных экскурсий с численным охватом 215 учащихся  во 2 квартале 2022 года направлена в Управление образования администрации МО ГО "Сыктывкар" (исх. от 16.06.2022 № 134). Информация о  проведении в рамках первичной профилактики потребления психоактивных веществ среди учащихся МОО 5  виртуальных экскурсий с численным охватом 102 учащихся  в 3 квартале 2022 года направлена в Управление образования администрации МО ГО "Сыктывкар" (исх. от 14.09.2022 № 6146). </t>
  </si>
  <si>
    <t>Контрольное событие 13. Направлен отчет об итогах посещения учащимися экскурсий</t>
  </si>
  <si>
    <t>Информация о  проведении  профилактических мероприятий по предупреждению экстремизма и недопущению деструктивных проявлений, в том числе по  реализации программ первичной профилактики направлена в Прокуратуру г.Сыктывкара (исх. от 06.04.2022 № 2632, от 05.07.2022 № 5007).  Информация о проводимой работе по противодействию идеологии терроризма и экстремизма в образовательной и молодежной среде по итогам 1 полугодия 2022 г. направлена в КпДНиЗП МО ГО "Сыктывкара" (исх. № 928 от 21.06.2022). Информация  "Об организации работы по правовому воспитанию несовершеннолетних, в том числе по формированию установок толерантного сознания и поведения, веротерпимости и миролюбия, профилактике различных видов экстремизма» направлена на заседание оперштаба .(исх. от 14.09.2022 № 6146).</t>
  </si>
  <si>
    <t xml:space="preserve">Контрольное событие 12. Направлен отчет о реализации программ первичной профилактики, в т.ч. о проведении родительских собраний </t>
  </si>
  <si>
    <t>Мероприятие 3.1.1. Внедрение в практику работы образовательных организаций программ и методик, направленных на формирование законопослушного поведения несовершеннолетних</t>
  </si>
  <si>
    <t>3.1.1</t>
  </si>
  <si>
    <t>Начальник управления образования администрации МО ГО «Сыктывкар» Бригида О.Ю., начальник управления культуры администрации МО ГО «Сыктывкар» Юрковский В.И., начальник управления физической культуры и спорта администрации МО ГО «Сыктывкар» Дудников М.М., Ответственный секретарь  КПДНиЗП МО ГО «Сыктывкар», ответственный секретарь Территориальной комиссии по делам несовершеннолетних и защите их прав Эжвинского района администрации МО ГО «Сыктывкар»</t>
  </si>
  <si>
    <t>Основное мероприятие 3.1. Организация и проведение мероприятий, направленных на профилактику социально негативных явлений среди несовершеннолетних и молодежи</t>
  </si>
  <si>
    <t>Подпрограмма 3. «Профилактика безнадзорности, правонарушений и преступлений среди несовершеннолетних»</t>
  </si>
  <si>
    <t>Предоставлен отчет о количестве трудоустроенных осужденных, освободившихся из мест лишения свободы с дополнительным наказанием или при замене неотбытой части наказания, и осужденных к наказанию, не связанному с лишением свободы (исх. от 31.03.2022 №1-04/1365, исх. от 07.07.2022 № 01/1-24/3, от 04.10.2022 № 01/1-24/3).</t>
  </si>
  <si>
    <t>Руководитель группы кадровой работы и делопроизводства
управления ЖКХ администрации МО ГО «Сыктывкар» Безручко Е.Н.,
Руководитель группы кадровой работы и делопроизводства управления дорожной ифраструктуры Черных Е.М.</t>
  </si>
  <si>
    <t>Контрольное событие 11. Предоставлен отчет о количестве трудоустроенных осужденных, освободившихся из мест лишения свободы с дополнительным наказанием или при замене неотбытой части наказания, и осужденных к наказанию, не связанному с лишением свободы</t>
  </si>
  <si>
    <t>Начальник управления ЖКХ администрации МО ГО «Сыктывкар» Гонтарь А.Г., заместитель начальника управления дорожной инфраструктуры, транспорта и связи администрации МО ГО «Сыктывкар» Южаков О.С.</t>
  </si>
  <si>
    <t>Мероприятие 2.2.1. Трудоустройство осужденных, освободившихся из мест лишения свободы с дополнительным наказанием или при замене неотбытой части наказания, и осужденных к наказанию, не связанному с лишением свободы</t>
  </si>
  <si>
    <t>2.2.1</t>
  </si>
  <si>
    <t>Основное мероприятие 2.2. Содействие в трудоустройстве осужденных, освободившихся из мест лишения свободы с дополнительным наказанием или при замене неотбытой части наказания, и осужденных к наказанию, не связанному с лишением свободы</t>
  </si>
  <si>
    <t>Заместитель начальника управления по связям с общественность и социальной работе администрации МО ГО «Сыктывкар» Коркушко С.Н.</t>
  </si>
  <si>
    <t>Контрольное событие 10. Подготовлен сводный отчет о результатах оказания психологической и правовой помощи осужденным, освободившимся из мест лишения свободы с дополнительным наказанием или при замене неотбытой части наказания, и осужденным к наказанию, не связанному с лишением свободы</t>
  </si>
  <si>
    <t>Мероприятие 2.1.1. Взаимодействие с ФКУ УИИ УФСИН России по Республике Коми, филиалом УИИ по Эжвинскому району г. Сыктывкара по оказанию психологической и правовой помощи осужденным, освободившимся из мест лишения свободы с дополнительным наказанием или при замене неотбытой части наказания, и осужденным к наказанию, не связанному с лишением свободы</t>
  </si>
  <si>
    <t>2.1.1</t>
  </si>
  <si>
    <t>Основное мероприятие 2.1. Оказание психологической и правовой помощи осужденным, освободившимся из мест лишения свободы с дополнительным наказанием или при замене неотбытой части наказания, и осужденным к наказанию, не связанному с лишением свободы</t>
  </si>
  <si>
    <t>Подпрограмма 2 «Профилактика повторных преступлений»</t>
  </si>
  <si>
    <t>Заключен муниципальный контракт от 19.04.2022 № 0307300005222000158 на оказание услуг по личному страхованию народных дружинников на период их участия в мероприятиях по охране общественного порядка на территории муниципального образования городского округа «Сыктывкар</t>
  </si>
  <si>
    <t>Контрольное событие 9 Заключен договор на страхование членов добровольной народной дружины МО ГО «Сыктывкар».</t>
  </si>
  <si>
    <t>Мероприятие 1.4.3. Обеспечение защиты командиров и членов ДНД от несчастных случаев в ходе организации охраны общественного порядка</t>
  </si>
  <si>
    <t>1.4.3</t>
  </si>
  <si>
    <t xml:space="preserve"> 17.01.2022, 13.04.2022, 04.07.2022 в Отдел по финансово-экономической работе и бухгалтерскому учету администрации МО ГО "Сыктывкар" предоставлен список народных дружинников на предоставление компенсации стоимости проезда на пассажирском, автомобильном транспорте (кроме такси) во время исполнения обязанностей народного дружинника, компенсации за использование личного транспорта во время исполнения обязанностей народного дружинника</t>
  </si>
  <si>
    <t>Контрольное событие 8. Предоставлен список народных дружинников на предоставление компенсации стоимости проезда на пассажирском, автомобильном транспорте (кроме такси) во время исполнения обязанностей народного дружинника, компенсации за использование личного транспорта во время исполнения обязанностей народного дружинника</t>
  </si>
  <si>
    <t>01.02.2022, 20.04.2022 осуществлена оплата командирам добровольных народных дружин МО ГО «Сыктывкар» и членам ДНД проезда к месту охраны общественного порядка (распоряжение администрации МО ГО "Сыктывкар" от 28.01.2022 № 38-р; распоряжение администрации МО ГО "Сыктывкар" от 18.04.2022 № 183-р; распоряжение администрации МО ГО "Сыктывкар" от 22.07.2022 №323-р)</t>
  </si>
  <si>
    <t>Мероприятие 1.4.2. Оплата командирам добровольных народных дружин МО ГО «Сыктывкар» и членам ДНД проезда к месту охраны общественного порядка</t>
  </si>
  <si>
    <t>1.4.2</t>
  </si>
  <si>
    <t>10.01.2022 командирами ДНД в Управлеие по связям с общественностью предоставлены отчеты о деятельности добровольной народной дружины администрации МО ГО "Сыктывкар", Эжвинского района МО ГО "Сыыктывкар" за  2021 год; 08.04.2022 командирами ДНД в Управлеие по связям с общественностью предоставлены отчеты о деятельности добровольной народной дружины администрации МО ГО "Сыктывкар", Эжвинского района МО ГО "Сыыктывкар" за  1 кв. 2022 года, 07.07.2022 командирами ДНД в Управлеие по связям с общественностью предоставлены отчеты о деятельности добровольной народной дружины администрации МО ГО "Сыктывкар", Эжвинского района МО ГО "Сыыктывкар" за  2 кв. 2022 года</t>
  </si>
  <si>
    <t>Контрольное событие 7. Предоставлен отчет о деятельности добровольной народной дружины МО ГО «Сыктывкар»</t>
  </si>
  <si>
    <t>01.02.2022, 20.04.2022, 28.04.2022 выплачено денежное вознаграждение командирам добровольных народных дружин МО ГО «Сыктывкар» и членам ДНД за патрулирование, совместные рейды с сотрудниками УМВД России по г. Сыктывкару на улицах города (Распоряжение администрации МО ГО "Сыктывкар" от 21.01.2022 № 62-р; распоряжение администрации МО ГО "Сыктывкар" от 13.04.2022 № 173-р; распоряжение администрации МО ГО "Сыктывкар" от 27.04.2022 №189-р, распоряжение администрации МО ГО "Сыктывкар" от 22.07.2022 №323-р)</t>
  </si>
  <si>
    <t>Контрольное событие 6. Выплачено денежное вознаграждение командирам добровольных народных дружин МО ГО «Сыктывкар» и членам ДНД за патрулирование, совместные рейды с сотрудниками УМВД России по г. Сыктывкару на улицах города</t>
  </si>
  <si>
    <t>Мероприятие 1.4.1. Организация функционирования добровольной народной дружины</t>
  </si>
  <si>
    <t>1.4.1</t>
  </si>
  <si>
    <t>Основное мероприятие 1.4. Содействие деятельности народной дружины в МО ГО «Сыктывкар», координация деятельности народных дружин, включенных в Региональный реестр народных дружин и общественных объединений правоохранительной направленности в Республике Коми</t>
  </si>
  <si>
    <t>Руководитель службы по осуществлению деятельности в сфере административного производства правового управления администрации МО ГО «Сыктывкар» Фролова Н.В.</t>
  </si>
  <si>
    <t>Контрольное событие 5 Предоставлен отчет о составлении протоколов об административных правонарушениях в Министерство юстиции Республики Коми</t>
  </si>
  <si>
    <t xml:space="preserve">Руководитель службы по осуществлению деятельности в сфере административного производства правового управления администрации МО ГО «Сыктывкар» Фролова Н.В.
</t>
  </si>
  <si>
    <t>Мероприятие 1.3.1. Осуществление государственных полномочий Республики Коми, предусмотренных ч. 4 и ч. 5 (в отношении состава административного правонарушения, предусмотренного ч. 4) ст. 3, ч. 2 и ч. 4 пунктом 3 ст. 4, ч. 3-1, ч. 5-1, ч. 5-4 (в отношении состава административного правонарушения, предусмотренного ч. 5-1) ст. 4, ст. 6 и ст. 7 Закона Республики Коми «Об административной ответственности в Республике Коми</t>
  </si>
  <si>
    <t>1.3.1</t>
  </si>
  <si>
    <t xml:space="preserve">Начальник правового управления администрации МО ГО «Сыктывкар»
Куделина Н.В. </t>
  </si>
  <si>
    <t>Основное мероприятие 1.3. Осуществление органом местного самоуправления отдельных государственных полномочий Республики Коми в сфере административной ответственности, предусмотренной Законом Республики Коми «Об административной ответственности в Республике Коми»</t>
  </si>
  <si>
    <t>Контрольное событии 4 Приобретено оборудование для системы уличного видеонаблюдения администрации МО ГО "Сыктывкар"</t>
  </si>
  <si>
    <t>Мероприятие 1.2.2 Развитие и совершенствование аппаратно-программного комплекса на территории МО ГО "Сыктывкар"</t>
  </si>
  <si>
    <t>1.2.2</t>
  </si>
  <si>
    <t>Заместитель начальника управления по связям с общественность и социальной работе администрации МО ГО «Сыктывкар»
Коркушко С.Н.</t>
  </si>
  <si>
    <t>Контрольное событие 3 Заключены договоры на аварийно-восстановительные работы системы уличного видеонаблюдеия администрации МО ГО "Сыктывкар"</t>
  </si>
  <si>
    <t>Заключен муниципальный контракт от 10.01.2022 № 0307300005221001136 на оказание услуг по техническому обслуживанию оборудования системы видеонаблюдения на 1 квартал 2022 года, заключен муниципальный контракт от 31.05.2022 № 0307300005222000244 на оказание услуг по техническому обслуживанию оборудования системы видеонаблюдения с 01.06 по 30.09.2022, заключен муниципальный контракт от 30.09.2022 № 0307300005222000405 на оказание услуг по техническому обслуживанию оборудования системы видеонаблюдения с 01.10 по 31.12.2022</t>
  </si>
  <si>
    <t>Контрольное событие 2 Заключены договоры на техническое обслуживание оборудования системы уличного видеонаблюдеия администрации МО ГО "Сыктывкар"</t>
  </si>
  <si>
    <t>Мероприятие 1.2.1. Обеспечение бесперебойного функционирования сегмента аппаратно-програмного комплекса на территории МО ГО "Сыктывкар"</t>
  </si>
  <si>
    <t>1.2.1</t>
  </si>
  <si>
    <t>Основное мероприятие 1.2. Внедрение сегмента аппаратно-программного комплекса «Безопасный город» на территории МО ГО "Сыктывкар"</t>
  </si>
  <si>
    <t>Оформлен протокол межведомственной комиссии по профилактике правонарушений на территории МО ГО "Сыктывкар" от 24.03.2022 № 1, оформлен протокол межведомственной комиссии по профилактике правонарушений на территории МО ГО "Сыктывкар" от 23.06.2022 № 2, оформлен протокол межведомственной комиссии по профилактике правонарушений на территории МО ГО "Сыктывкар" от 27.09.2022 № 3</t>
  </si>
  <si>
    <t xml:space="preserve">Контрольное событие 1 Оформлен протокол заседания межведомственной комиссии по профилактике правонарушений на территории МО ГО «Сыктывкар»
</t>
  </si>
  <si>
    <t xml:space="preserve"> Срок не наступил.</t>
  </si>
  <si>
    <t xml:space="preserve">Мероприятие 1.1.1. Проведение заседаний межведомственной комиссии по профилактике правонарушений на территории МО ГО «Сыктывкар»
</t>
  </si>
  <si>
    <t>Основное мероприятие 1.1. «Организационное и информационное обеспечение деятельности заседаний межведомственной комиссии по профилактике правонарушений на территории МО ГО «Сыктывкар»</t>
  </si>
  <si>
    <t>Подпрограмма 1 «Профилактика преступлений и иных правонарушений»</t>
  </si>
  <si>
    <t xml:space="preserve">    1.  Квартальная отчетность предоставляется нарастающим итогом за 1, 2, 3 кварталы текущего года реализации муниципальной программы.
    2.  Квартальная отчетность предоставляется только в табличной форме без дополнительных обосновывающих документов (пояснительных записок).
    3.  Квартальная  отчетность  предоставляется  на  основании актуального плана  реализации муниципальной программы, который полностью интегрирован с действующей редакцией муниципальной программы.
    4.  Квартальная  отчетность  предоставляется  в  разрезе  мероприятий и контрольных событий. Строка "Основное мероприятие" не заполняется.
    5.  Графа 3 может иметь следующие статусы контрольного события: "срок не наступил",  "выполнено  в срок", "выполнено раньше срока", "просрочено" (то есть  не  выполнено),  "выполнено  позже  срока",  "не  актуально" (то есть требуется внесение изменений в муниципальную программу").
    6.  Графа 7  будет  содержать несколько строк в одном мероприятии либо контрольном  событии только в том случае, если мероприятие либо контрольное событие   финансируется   из   различных   источников.   В   случае,   если финансирование  осуществляется  только  за  счет  средств  местного бюджета деление  на  строки  с  указанием  иных  источников  бюджета  не требуется. Делается отметка "Бюджет МО ГО "Сыктывкар", заполняется 1 строка.
</t>
  </si>
  <si>
    <t>Наименование подпрограммы, основного мероприятия,                                                         мероприятий контрольного события программы</t>
  </si>
  <si>
    <t>№ пп</t>
  </si>
  <si>
    <t>Ответственный исполнитель: Управление по связям с общественностью и социальной работе администрации МО ГО "Сыктывкар"</t>
  </si>
  <si>
    <t>отчетный период III квартал 2022 года</t>
  </si>
  <si>
    <t>Наименование муниципальной программы: Профилактика правонарушений и обеспечение общественной безопасности</t>
  </si>
  <si>
    <t>реализации муниципальной программы (квартальная)</t>
  </si>
  <si>
    <t>Форма мониторинга</t>
  </si>
  <si>
    <t>Эффективность = ((ВМ 1/ 1М)+(ВК 36/36 К)+(ОС 168183,1/С 269689,2)) / 3 *100%=87,5% (эффективна, если больше или равно 50%)</t>
  </si>
  <si>
    <r>
      <t xml:space="preserve">Вывод об эффективности реализации муниципальной программы за отчетный период: Реализация муниципальной программы МО ГО "Сыктывкар" "Содействие развитию экономики" является </t>
    </r>
    <r>
      <rPr>
        <sz val="12"/>
        <color rgb="FF00B050"/>
        <rFont val="Times New Roman"/>
        <family val="1"/>
        <charset val="204"/>
      </rPr>
      <t>эффективной</t>
    </r>
    <r>
      <rPr>
        <sz val="12"/>
        <rFont val="Times New Roman"/>
        <family val="1"/>
        <charset val="204"/>
      </rPr>
      <t xml:space="preserve"> по итогам реализации за 9 месяцев 2022 года</t>
    </r>
  </si>
  <si>
    <t xml:space="preserve">В летний период трудоустроено 2200 подростков в возрасте от 14 до 18 лет или 17,7 % от общего количества учащихся в возрасте от 14 до 18 лет
</t>
  </si>
  <si>
    <t xml:space="preserve">Заместитель начальника управления образования администрации МО ГО "Сыктывкар" Золотарчук О.М., заместитель начальника управления образования администрации МО ГО "Сыктывкар" Геллерт Е.Е.
</t>
  </si>
  <si>
    <t xml:space="preserve">Контрольное событие 50 "Трудоустроено в каникулярное время не менее 17% детей и подростков от общего количества учащихся в возрасте от 14 до 18 лет"
</t>
  </si>
  <si>
    <t>Заместитель начальника управления образования администрации МО ГО "Сыктывкар" Золотарчук О.М., заместитель начальника управления образования администрации МО ГО "Сыктывкар" Геллерт Е.Е.</t>
  </si>
  <si>
    <t>Мероприятие 3.2.1.1 "Реализация мероприятий и контроль их выполнения по организации трудовых объединений в МОО для несовершеннолетних граждан в возрасте от 14 до 18 лет"</t>
  </si>
  <si>
    <t>* фактическая сумма финансирования превышает плановое в связи с выделением дополнительного финансирования на реализацию мероприятия, не отраженного в Плане реализации муниципальной программы по состоянию на 30.06.2022</t>
  </si>
  <si>
    <t xml:space="preserve">Начальник управления образования администрации МО ГО "Сыктывкар" Бригида О.Ю.
</t>
  </si>
  <si>
    <t xml:space="preserve">Основное мероприятие 3.2.1. "Организация трудовых объединений в муниципальных образовательных организациях и совместно с предприятиями для несовершеннолетних граждан в возрасте от 14 до 18 лет"
</t>
  </si>
  <si>
    <t xml:space="preserve">Во исполнение постановления администрации МО ГО «Сыктывкар» от 03.12.2021 № 12/4027 "О резервировании рабочих мест для трудоустройства граждан, испытывающих трудности в поиске работы в 2022 году" с  43  работодателями заключены договоры "О совместной деятельности по организации временного трудоустройства безработных граждан, испытывающих трудности в поиске работы" (далее – Договоры), в т.ч.: МКП "Дорожное хозяйство",  ООО "Лузалес", ГПУ "Сыктывкарский автомеханический техникум",  ГПОУ СПО "Сыктывкарский лесопромышленный техникум",  ООО "КВСМ",  ООО "Сыктывкарский хлебокомбинат",  МАДОУ "ЦРР - детский сад № 110", ООО "СЛДК", ООО "АГРОесурс",  ГУДО РК "РЦЭО", ЭМУП "Жилкомхоз", МАДОУ "ЦРР - детский сад № 108" ,   МАДОУ "ЦРР - детский сад № 112",  МБУ "Центр обеспечения УДО",  ИП Ануфриев А.Г.,  ГБУЗ РК "Городская больница Эжвинского района г.Сыктывкара", ГАУ РК "УПРАВДОМКОМИ",  АО "Коми тепловая компания", ГАУ РК "Коми лесопожарный центр",  МУП "Управление капитального ремонта" МО ГО «Сыктывкар",  ФГБУ "ФКП РОСРЕЕСТРА" , ГАУ РК "МФЦ" , МАУ "СОШ № 43",  АО "Почта России", филиал УФПС Республики Коми , ГБУЗ РК "Республиканский госпиталь ветеранов войн и участников боевых действи", ООО "Оптика-Люкс", МКП "Жилкомсервис", ООО "Мастер чистоты К", ООО "Ассоти ЛТД", КРО ВОИ .  Договоры заключены на 55 рабочих мест. Из числа трудоустроенных: предпенсионеры - 28  чел., многодетные родители - 9 чел., инвалиды - 2, гаждане в возрасте от 18 до 25 лет со СПО или ВО, ищущие работу впервые - 1 чел.
На 01.10.2022 не заключили  договоры: МУП "Сыктывкарский банно-прачечный трес", ООО  "Капитал", ГБУЗ РК "СГБ № 1", ООО "СФЗ", ООО "СевЛесПил", АО "Монди Сыктывкарский ЛПК".
</t>
  </si>
  <si>
    <t>Главный специалист отдела стратегического планирования управления экономики и анализа администрации МО ГО "Сыктывкар» Л.Ю. Кушнир</t>
  </si>
  <si>
    <t>Контрольное событие 49 "Зарезервированы рабочие места для трудоустройства граждан, испытывающих трудности в поиске работы"</t>
  </si>
  <si>
    <t>Зам. начальника управления экономики и анализа - зав. отделом стратегического планирования администрации МО ГО "Сыктывкар» А.А. Миронович</t>
  </si>
  <si>
    <t>Мероприятие 3.1.2.4 "Проведение мероприятий, способствующих занятости граждан, особо нуждающихся в социальной защите"</t>
  </si>
  <si>
    <t>15.4.</t>
  </si>
  <si>
    <t>Заседание Совета занятости населения проведен 25.05.2022</t>
  </si>
  <si>
    <t>Главный специалист отдела стратегического планирования управления экономики и анализа администрации МО ГО "Сыктывкар» Л.Ю. Кушнир, руководитель ГУ РК "ЦЗН г. Сыктывкара» И.В.Рыбина (по согласованию)</t>
  </si>
  <si>
    <t>Контрольное событие 48 "Проведены  заседания Совета содействия занятости населения при администрации МО ГО "Сыктывкар"</t>
  </si>
  <si>
    <t>Зам. начальника управления экономики и анализа - зав. отделом стратегического планирования администрации МО ГО "Сыктывкар» А.А. Миронович, руководитель ГУ РК "ЦЗН г. Сыктывкара» И.В.Рыбина (по согласованию)</t>
  </si>
  <si>
    <t>Мероприятие 3.1.2.3 "Проведение совместно с ГУ РК "ЦЗН" г. Сыктывкара мероприятий по содействию занятости населения"</t>
  </si>
  <si>
    <t>15.3.</t>
  </si>
  <si>
    <t>Главный специалист отдела стратегического планирования управления экономики и анализа администрации МО ГО "Сыктывкар» Л.Ю. Кушнир, заведующий отделом по экономическим вопросам и предпринимательству администрации Эжвинского района МО ГО "Сыктывкар" А.Н.Макеева</t>
  </si>
  <si>
    <t xml:space="preserve">Контрольное событие 47 "Подведены итоги конкурса "Лучший по профессии"
</t>
  </si>
  <si>
    <t>Зам. начальника управления экономики и анализа - зав. отделом стратегического планирования администрации МО ГО "Сыктывкар» А.А. Миронович, заведующий отделом по экономическим вопросам и предпринимательству администрации Эжвинского района МО ГО "Сыктывкар" А.Н.Макеева</t>
  </si>
  <si>
    <t>Мероприятие 3.1.2.2 "Организация и проведение конкурсов профессионального мастерства ("Лучший по профессии")"</t>
  </si>
  <si>
    <t>15.2.</t>
  </si>
  <si>
    <t xml:space="preserve">За 9 мес. 2022 г. ГУ РК "ЦЗН г. Сыктывкара" проведены 16 ярмарок -вакансий рабочих мест, в т.ч.: интернет-ярмарка - 09.02.2022; проактивная ярмарка - 24.03.2022, 26.05.2022; ярмарка-открытый отбор - 21.04.2022; моно-ярмака - 21.01.2022,11.03.2022,16.03.2022, 05.07.2022, 21.09.2022, 30.09.2022; мини-ямарка - 06.04.2022; гарантированное собеседование - 06.07.2022, 29.09.2022; трудоустройство молодежи - 29.04.2022, 23.06.2022; ярмарка-вакансий для соц.работников - 29.06.2022.   </t>
  </si>
  <si>
    <t xml:space="preserve">ежеквартально до 10-го числа месяца, следующего за отчетным
</t>
  </si>
  <si>
    <t>Руководитель ГУ РК "ЦЗН г. Сыктывкара" И.В.Рыбина (по согласованию)</t>
  </si>
  <si>
    <t xml:space="preserve">Контрольное событие 46 "Сформирован отчет о проведении ярмарок вакансий"
</t>
  </si>
  <si>
    <t>Зам. начальника управления образования администрации МО ГО "Сыктывкар" Геллерт Е.Е., руководитель ГУ РК "ЦЗН г. Сыктывкара" И.В.Рыбина (по согласованию)</t>
  </si>
  <si>
    <t>Мероприятие 3.1.2.1 "Проведение тематических ярмарок вакансий рабочих мест в сфере предпринимательства, в том числе общереспубликанской ярмарки"</t>
  </si>
  <si>
    <t>Специалисты отдела стратегического планирования управления экономики и анализа администрации МО ГО "Сыктывкар", заведующий отделом по экономическим вопросам и предпринимательству администрации Эжвинского района МО ГО "Сыктывкар" А.Н.Макеева, ГУ РК "Центр занятости населения города Сыктывкара», ОИВ РК с подведомственными учреждениями (по согласованию)</t>
  </si>
  <si>
    <t>Основное мероприятие 3.1.2. "Проведение организационных мероприятий, направленных на повышение занятости населения"</t>
  </si>
  <si>
    <t>Заключение соглашений не осуществлялось</t>
  </si>
  <si>
    <t>по мере заключения соглашений</t>
  </si>
  <si>
    <t>Специалисты отдела стратегического планирования управления экономики и анализа администрации МО ГО "Сыктывкар", заведующий отделом по экономическим вопросам и предпринимательству администрации Эжвинского района МО ГО "Сыктывкар" А.Н.Макеева</t>
  </si>
  <si>
    <t>Контрольное событие 45 "Заключены соглашения по инициативному проекту"</t>
  </si>
  <si>
    <t>В 2022 году реализация инициативных проектов в сфере занятости не запланирована</t>
  </si>
  <si>
    <t>Специалисты отдела стратегического планирования управления экономики и анализа администрации МО ГО "Сыктывкар", заведующий отделом по экономическим вопросам и предпринимательству администрации Эжвинского района МО ГО "Сыктывкар" А.Н.Макеева, директор МБУ "ЦДС" О.В.Муллаянова</t>
  </si>
  <si>
    <t>Мероприятие 3.1.1.1 "Субсидирование части расходов по инициативному проекту в сфере занятости"</t>
  </si>
  <si>
    <t>Специалисты отдела стратегического планирования управления экономики и анализа администрации МО ГО "Сыктывкар", заведующий отделом по экономическим вопросам и предпринимательству администрации Эжвинского района МО ГО "Сыктывкар" А.Н.Макеева, директор МБУ "ЦДС" О.В.Муллаянова, ОИВ (по согласованию)</t>
  </si>
  <si>
    <t>Основное мероприятие 3.1.1 "Инициативные проекты"</t>
  </si>
  <si>
    <t xml:space="preserve">За отчётный период  размещено:
- в официальном сообществе администрации МО ГО "Сыктывкар" в социальной сети "Вконтакте" "Официальный Сыктывкар" - 421 пост/репост
</t>
  </si>
  <si>
    <t>Специалисты отдела предпринимательства и торговли управления экономики и анализа администрации МО ГО "Сыктывкар", начальник управления информации и социальных коммуникаций администрации МО ГО "Сыктывкар" Лысаковская М.Г., заведующий отделом по экономическим вопросам и предпринимательству администрации Эжвинского района МО ГО "Сыктывкар" Макеева А.Н., директор МБУ "ЦДС" Муллаянова О.В.</t>
  </si>
  <si>
    <t>Контрольное событие 44 "Размещено в социальных сетях не менее 360 постов в год о существующих мерах и формах поддержки субъектов малого и среднего предпринимательства"</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</si>
  <si>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начальник управления информации и социальных коммуникаций администрации МО ГО "Сыктывкар" Лысаковская М.Г., заведующий отделом по экономическим вопросам и предпринимательству администрации Эжвинского района МО ГО "Сыктывкар" Макеева А.Н., директор МБУ "ЦДС" Муллаянова О.В.</t>
  </si>
  <si>
    <t>Мероприятие 2.7.4.1 "Ежемесячное размещение в социальных сетях информации о существующих мерах и формах поддержки малого и среднего предпринимательства в МО ГО "Сыктывкар"</t>
  </si>
  <si>
    <t>Основное мероприятие 2.7.4 "Создание аккаунтов в социальных сетях ВКонтакте, Instagram, Facebook, Twitter для продвижения информации о поддержке субъектов малого и среднего предпринимательства"</t>
  </si>
  <si>
    <t xml:space="preserve">Управлением дошкольного образования администрации МО ГО "Сыктывкар" за 9 месяцев 2022 г. проведен семинар с субъектами малого и среднего предпринимательства, осуществляющими деятельность в сфере дошкольного образования, оказано 25 заочных консультаций.
Администрацией Эжвинского района МО ГО "Сыктывкар" принято 14 субъектов МСП.
МБУ "ЦДС" оказало консультационную поддержку в количестве 1210 консльтаций.
</t>
  </si>
  <si>
    <t>в течение года</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</si>
  <si>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начальник Управления дошкольного образования администрации МО ГО "Сыктывкар" Дейнеко Г.В., Председатель Комитета по управлению муниципальным имуществом администрации МО ГО "Сыктывкар" Янчук И.Н., начальник Управления архитектуры, городского строительства и землепользования администрации МО ГО "Сыктывкар" Мартынова Е.В., заместитель руководителя администрации Эжвинского района МО ГО "Сыктывкар" Таскаева Т.А., директор МБУ "ЦДС" Муллаянова О.В.</t>
  </si>
  <si>
    <t>Контрольное событие 43 "Оказана информационно-консультационная поддержка субъектам МСП специалистами администрации МО ГО "Сыктывкар"</t>
  </si>
  <si>
    <t>Сведения для ведения единого реестра субъектов МСП - получателей поддержки направляются в ФНС России ежемесячно</t>
  </si>
  <si>
    <t>ежемесячно, в срок до 5 числа месяца, следующего за отчетным</t>
  </si>
  <si>
    <t>Специалисты отдела предпринимательства и торговли управления экономики и анализа администрации МО ГО "Сыктывкар"</t>
  </si>
  <si>
    <t>Контрольное событие 42 "Переданы сведения в ФНС России для ведения единого реестра субъектов МСП - получателей поддержки"</t>
  </si>
  <si>
    <t>Мероприятие 2.7.3.2 "Ведение реестров получателей консультационной, имущественной, финансовой поддержки и достижение целевого показателя муниципальной программы "Количество субъектов МСП - получателей поддержки"</t>
  </si>
  <si>
    <t xml:space="preserve">За отчётный период размещено 160  пресс-релизов и постов о мерах и формах поддержки МСП на официаольном сайте администрации, журнале Регион и в социальных сетях.
Пресс-релизы были разосланы более чем 10 СМИ. </t>
  </si>
  <si>
    <t xml:space="preserve">ежемесячно  </t>
  </si>
  <si>
    <t>Начальник управления информации и социальных коммуникаций администрации МО ГО "Сыктывкар" М.Г.Лысаковская</t>
  </si>
  <si>
    <t>Контрольное событие 41 "Публикация статей в СМИ о существующих мерах и формах поддержки субъектов МСП"</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</si>
  <si>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начальник управления информации и социальных коммуникаций администрации МО ГО "Сыктывкар" М.Г.Лысаковская, директор МБУ "ЦДС" Муллаянова О.В., заведующий отделом по экономическим вопросам и предпринимательству администрации Эжвинского района МО ГО "Сыктывкар" Макеева А.Н.</t>
  </si>
  <si>
    <t>Мероприятие 2.7.3.1 "Ежемесячная публикация статей в средствах массовой информации (в том числе на сайте администрации МО ГО "Сыктывкар", сайте МБУ "ЦДС") о существующих в МО ГО "Сыктывкар" мерах и формах поддержки малого и среднего предпринимательства"</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</si>
  <si>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начальник управления информации и социальных коммуникаций администрации МО ГО "Сыктывкар" Лысаковская М.Г., директор МБУ "ЦДС" Муллаянова О.В., заместитель руководителя администрации Эжвинского района МО ГО "Сыктывкар" Таскаева Т.А.</t>
  </si>
  <si>
    <t>Основное мероприятие 2.7.3 "Публикация в СМИ сведений о мерах и формах поддержки субъектов МСП"</t>
  </si>
  <si>
    <t>Приняты Постановления администрации МО ГО "Сыктывкар" от 10.03.2022 N 3/625, от 11.04.2022 N 4/1006, от 26.04.2022 N 4/1182, от 02.06.2022 N 6/1582, от 15.06.2022 N 6/1751, от 15.07.2022 N 7/2111, от 24.08.2022 N 8/2596, от 21.09.2022 N 9/2984 "О внесении изменений в постановление администрации МО ГО "Сыктывкар" от 29.11.2016 N 11/4111"; 
материалы размещены на сайте по адресу: Администрация → Управление экономики и анализа → Мой бизнес → Потребительский рынок → Розничная продажа алкогольной продукции</t>
  </si>
  <si>
    <t>по мере внесения изменений в постановление</t>
  </si>
  <si>
    <t>Контрольное событие 40  "Размещены картографические материалы в соответствии с постановлением администрации МО ГО "Сыктывкар" о порядке определения границ территорий, на которых запрещена розничная торговля алкогольной продукцией, на сайте администрации МО ГО "Сыктывкар"</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</si>
  <si>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заместитель начальника Управления архитектуры, городского строительства и землепользования администрации МО ГО "Сыктывкар" Носова Л.С., заведующий отделом по экономическим вопросам и предпринимательству администрации Эжвинского района МО ГО "Сыктывкар" Макеева А.Н.</t>
  </si>
  <si>
    <t>Мероприятие 2.7.2.4 "Создание и актуализация картографических материалов в сфере торговли, бытовых услуг и услуг общественного питания»</t>
  </si>
  <si>
    <t>11.4.</t>
  </si>
  <si>
    <t>Заключен муниципальный контракт № 0307300005222000211  от 30.05.2022, в рамках исполнения муниципального контакта демонтирован и вывезен 1 незаконно установленный нестационарный торговый объект</t>
  </si>
  <si>
    <t>по мере заключения договоров</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</si>
  <si>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t>
  </si>
  <si>
    <t>Контрольное событие 39 "Заключен договор на демонтаж, вывоз и хранение самовольно установленных нестационарных торговых объектов (НТО)»</t>
  </si>
  <si>
    <t>Мероприятие 2.7.2.3 "Заключение договоров на демонтаж и вывоз самовольно установленных нестационарных торговых объектов (НТО)»</t>
  </si>
  <si>
    <t>11.3.</t>
  </si>
  <si>
    <t>За 9 месяцев 2022 года проведено 8 заседаний Конкурсной комиссии по размещению НТО. Заключено 26 договоров на право назмещение НТО</t>
  </si>
  <si>
    <t>по мере необходимости, в зависимости от решений конкурсной комиссии и истечения сроков действия договоров</t>
  </si>
  <si>
    <t>Специалисты отдела предпринимательства и торговли управления экономики и анализа администрации МО ГО "Сыктывкар", заведующий отделом по экономическим вопросам и предпринимательству администрации Эжвинского района МО ГО "Сыктывкар" Макеева А.Н.</t>
  </si>
  <si>
    <t>Контрольное событие 38 "Заключен договор на право размещения НТО по решениям конкурсной комиссии»</t>
  </si>
  <si>
    <t>Главные специалисты отдела предпринимательства и торговли управления экономики и анализа администрации МО ГО "Сыктывкар" Стародворская О.Н., Красник А.В., заведующий отделом по экономическим вопросам и предпринимательству администрации Эжвинского района МО ГО "Сыктывкар" Макеева А.Н.</t>
  </si>
  <si>
    <t>Мероприятие 2.7.2.2 "Заседания конкурсной комиссии по размещению нестационарных торговых объектов (НТО)»</t>
  </si>
  <si>
    <t>11.2.</t>
  </si>
  <si>
    <t>За 9 месяцев 2022 года проведено 12 заседаний комиссии по внесению изменений в Схему размещения нестационарных торговых объектов на территории МО ГО «Сыктывкар». По итогам заседаний конкурсной комиссии принято решение о включении в схему размещения НТО 13 мест для размещения НТО</t>
  </si>
  <si>
    <t>Контрольное событие 37 "Внесены изменения в действующую схему размещения НТО»</t>
  </si>
  <si>
    <t>Мероприятие 2.7.2.1 "Заседания комиссии по внесению изменений в схему размещения нестационарных торговых объектов (НТО)»</t>
  </si>
  <si>
    <t>Основное мероприятие 2.7.2 "Мероприятия по оптимизации деятельности субъектов МСП в сфере торговли, бытовых услуг и услуг общественного питания»</t>
  </si>
  <si>
    <t>Отчеты предоставлены 14.01.2022, 01.04.2022, 01.07.2022, 03.10.2022</t>
  </si>
  <si>
    <t>ежеквартально до 15-го числа месяца, следующего за отчетным</t>
  </si>
  <si>
    <t>Директор МБУ "ЦДС" Муллаянова О.В.</t>
  </si>
  <si>
    <t>Контрольное событие 36 Предоставлен отчет о целевом использовании средств</t>
  </si>
  <si>
    <t>Начальник отдела по финансово-экономической работе и бухгалтерскому учету администрации МО ГО "Сыктывкар" Безносикова Н.А.</t>
  </si>
  <si>
    <t>Мероприятие 2.7.5.1. Предоставление субсидии МБУ "ЦДС" на осуществление ярмарочной деятельности</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</si>
  <si>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директор МБУ "ЦДС" Муллаянова О.В.</t>
  </si>
  <si>
    <t>Основное мероприятие 2.7.5. Поддержка развития малоформатной торговли в сфере агропромышленного комплекса</t>
  </si>
  <si>
    <t>Директор МБУ "ЦДС" О.В.Муллаянова</t>
  </si>
  <si>
    <t>Контрольное событие 35 "Предоставлен отчет о целевом использовании средств»</t>
  </si>
  <si>
    <t>Начальник отдела по финансово-экономической работе и бухгалтерскому учету администрации МО ГО "Сыктывкар" Н.А.Безносикова</t>
  </si>
  <si>
    <t>Мероприятие 2.7.1.1 "Предоставление субсидии МБУ "ЦДС» на иные цели»</t>
  </si>
  <si>
    <t>Основное мероприятие 2.7.1 "Создание условий для функционирования муниципальных учреждений (организаций)»</t>
  </si>
  <si>
    <t>В рамках празднования Дня торговли проведен цикл ярмарок (5 мероприятий)</t>
  </si>
  <si>
    <t>Контрольное событие 34 "Проведен День работников торговли»</t>
  </si>
  <si>
    <t xml:space="preserve">В рамках Дня российского предпринимательства 
27.05.2022 проведен Фестиваль успешного бизнеса, в мероприятии участвовало 230 представителей СМП;
на территории Эжвинского района МО ГО "Сыктывакр" при Эжвинской службе Общественной приемной Главы Республики Коми 27 мая 2022 проведена прямая линия на тему "Об организации на территории Эжвинского района уличной торговли в летний период"
</t>
  </si>
  <si>
    <t>Контрольное событие 33 "Проведен День российского предпринимательства»</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</si>
  <si>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заведующий отделом по экономическим вопросам и предпринимательству администрации Эжвинского района МО ГО "Сыктывкар" Макеева А.Н., директор МБУ "ЦДС" Муллаянова О.В.</t>
  </si>
  <si>
    <t>Мероприятие 2.6.5.2 "Организация и проведение ежегодных мероприятий, посвященных Дню российского предпринимательства и Дню работников торговли, общественного питания и бытового обслуживания»</t>
  </si>
  <si>
    <t xml:space="preserve">Оказана информационно-консультационная поддержка 1210 субъектам
</t>
  </si>
  <si>
    <t xml:space="preserve">в течение года  </t>
  </si>
  <si>
    <t>Контрольное событие 32 "Оказана информационно-консультационная поддержка субъектам МСП МБУ "ЦДС»</t>
  </si>
  <si>
    <t>Отчеты предоставлены 14.01.2022, 01.04.2022, 01.07.2022, 01.10.2022</t>
  </si>
  <si>
    <t>Начальник отдела по финансово-экономической работе и бухгалтерскому учету администрации МО ГО "Сыктывкар" Н.А.Безносикова, директор МБУ "ЦДС" О.В.Муллаянова</t>
  </si>
  <si>
    <t>Контрольное событие 31 "Предоставлен отчет о целевом использовании средств и выполнении муниципального задания»</t>
  </si>
  <si>
    <t>Мероприятие 2.6.5.1 "Субсидирование деятельности МБУ "ЦДС»</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</si>
  <si>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начальник отдела по финансово-экономической работе и бухгалтерскому учету администрации МО ГО "Сыктывкар" Безносикова Н.А.</t>
  </si>
  <si>
    <t>Основное мероприятие 2.6.5 "Обеспечение деятельности (оказание услуг) муниципальных учреждений (организаций)»</t>
  </si>
  <si>
    <t>Заключено соглашение от 22.04.2022 №1/НБ-МСП с ООО "Аракс", денежные средства в размере 920 тыс.руб. (в т.ч. 800 тыс.руб. за счет субсидии из республиканского бюджета) перечислены</t>
  </si>
  <si>
    <t>Специалисты отдела предпринимательства и торговли управления экономики и анализа администрации МО ГО "Сыктывкар", заведующий отделом по экономическим вопросам и предпринимательству администрации Эжвинского района МО ГО "Сыктывкар" Макеева А.Н., директор МБУ "ЦДС" Муллаянова О.В.</t>
  </si>
  <si>
    <t>Контрольное событие 30  "Заключено соглашение с субъектами малого и среднего предпринимательства на перечисление субсидий»</t>
  </si>
  <si>
    <t>В 2022 году реализован 1 народный проект в сфере МСП. 
Проведено 2 собрания граждан по обсуждению проекта, планируемого к реализации в 2023 году. Заявки прошли муниципальный этап отбора, заявлены на региональной этап отбора.</t>
  </si>
  <si>
    <t>Мероприятие 2.6.4.1 "Организация отбора претендентов на региональный конкурс инициативных проектов, организация софинансирования в случае прохождения проектом конкурсного отбора»</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</si>
  <si>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заместитель руководителя администрации Эжвинского района МО ГО "Сыктывкар" Таскаева Т.А., директор МБУ "ЦДС" Муллаянова О.В.</t>
  </si>
  <si>
    <t>Основное мероприятие 2.6.4. Реализация проекта "Народный бюджет" в рамках регионального проекта "Акселерация субъектов малого и среднего предпринимательства"</t>
  </si>
  <si>
    <t xml:space="preserve">По состоянию на 01.10.2022г. финансовая поддержка оказана 4 субъектам малого и среднего предпринимательства. В июле 2022 года получено 4 заявки на получение субсидии, в августе 2022 года заключено 4 соглашения. </t>
  </si>
  <si>
    <t>Контрольное событие 29 "Заключено соглашение с субъектами малого и среднего предпринимательства на перечисление субсидий»</t>
  </si>
  <si>
    <t>Заместитель начальника Управления дошкольного образования администрации МО ГО "Сыктывкар" Боровкова Н.В.</t>
  </si>
  <si>
    <t>Мероприятие 2.6.3.1 "Субсидирование части затрат при создании и функционировании малокомплектных частных детских садов, а также дошкольных групп, открытых индивидуальными предпринимателями, в порядке, определенном Приложением 1 к подпрограмме "Малое и среднее предпринимательство»</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</si>
  <si>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заместитель начальника Управления дошкольного образования администрации МО ГО "Сыктывкар" Боровкова Н.В.</t>
  </si>
  <si>
    <t>Основное мероприятие 2.6.3 "Финансовая поддержка субъектов малого и среднего предпринимательства, включая крестьянские (фермерские) хозяйства»</t>
  </si>
  <si>
    <t xml:space="preserve"> в качестве самозанятых зарегистрировано  6531 чел. </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</si>
  <si>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заведующий отделом по экономическим вопросам и предпринимательству администрации Эжвинского района МО ГО "Сыктывкар" Макеева А.Н., директор МБУ "ЦДС" Муллаянова О.В.</t>
  </si>
  <si>
    <t>Контрольное событие 28 "С учетом введения налогового режима в качестве самозанятых зарегистрировалось 612 человек»</t>
  </si>
  <si>
    <t>В "Школе начинающего предпринимателя" МБУ "ЦДС" прошли обучение 17 человек. По данным Минэка РК в 2022 году на территории МО ГО "Сыктывкар" зарегистрированы 34 социальных предпринимателя</t>
  </si>
  <si>
    <t xml:space="preserve">Контрольное событие 27 "Для включения в реестр социальных предприятий Республики Коми прошли отбор не менее 10 субъектов МСП»                                                                              </t>
  </si>
  <si>
    <t>Мероприятие 2.6.2.1 "Предоставление гражданам, желающим зарегистрироваться в качестве самозанятых, социальных предприятий, начинающим и действующим предпринимателям комплекса услуг, направленных на вовлечение в предпринимательскую деятельность, а также информационно-консультационных и образовательных услуг»</t>
  </si>
  <si>
    <t>Заместитель начальника управления экономики и анализа - заведующий отделом предпринимательства и торговли администрации МО ГО "Сыктывкар" Миронович А.А., заместитель руководителя администрации Эжвинского района МО ГО "Сыктывкар" Таскаева Т.А., директор МБУ "ЦДС" Муллаянова О.В.</t>
  </si>
  <si>
    <t>Основное мероприятие 2.6.2 "Создание благоприятных условий для осуществления деятельности самозанятыми гражданами и социальными предпринимателями»</t>
  </si>
  <si>
    <t>34 объектов муниципального имущества, включенного в Перечень, переданы субъектам МСП</t>
  </si>
  <si>
    <t>И.о. заведующего отделом арендных отношений и приватизации Комитета по управлению муниципальным имуществом администрации МО ГО "Сыктывкар» Е.А. Роговая</t>
  </si>
  <si>
    <t>Контрольное событие 26 "Передано в аренду субъектам МСП не менее 40 объектов муниципального имущества и не менее 70% от общего количества муниципального имущества, включенного в Перечень по состоянию на 31 декабря 2022 года» (нарастающим итогом)</t>
  </si>
  <si>
    <t>В перечень муниципального имущества включено 4 объекта</t>
  </si>
  <si>
    <t>Контрольное событие 25 "Утверждено постановление администрации МО ГО "Сыктывкар» о включении нового объекта имущества в перечень муниципального имущества»</t>
  </si>
  <si>
    <t>Мероприятие 2.6.1.3 "Увеличение количества объектов имущества в перечне муниципального имущества (по состоянию на 31 декабря)»</t>
  </si>
  <si>
    <t>Утверждено постановление администрации МО ГО "Сыктывкар" от 07.02.2022 № 2/303, от 22.02.2022 № 2/471</t>
  </si>
  <si>
    <t>Контрольное событие 24 "Разработано, утверждено и опубликовано постановление о включении (исключении) нежилого помещения в перечень муниципального имущества, предназначенного для предоставления во владение и (или) пользование»</t>
  </si>
  <si>
    <t xml:space="preserve">Мероприятие 2.6.1.2 "Формирование и ведение перечня муниципального имущества, предоставленного во владение и (или) пользование на долгосрочной основе субъектам малого и среднего предпринимательства и организациям, образующим инфраструктуру поддержки малого и среднего предпринимательства. Размещение информации на официальном сайте МО ГО "Сыктывкар», в газете "Панорама столицы» </t>
  </si>
  <si>
    <t>КУМИ Предоставлено в аренду муниципальное имущество 4 субъектам.
МБУ "ЦДС" - 11 субъектам</t>
  </si>
  <si>
    <t>Контрольное событие 23 "Предоставлено в аренду муниципальное имущество не менее 8 субъектам»</t>
  </si>
  <si>
    <t xml:space="preserve">И.о. заведующего отделом арендных отношений и приватизации Комитета по управлению муниципальным имуществом администрации МО ГО "Сыктывкар» Е.А. Роговая
</t>
  </si>
  <si>
    <t>Мероприятие 2.6.1.1 "Предоставление в аренду муниципального имущества, включенного в Перечень муниципального имущества, предоставленного во владение и (или) пользование на долгосрочной основе субъектам малого и среднего предпринимательства и организациям, образующим инфраструктуру поддержки малого и среднего предпринимательства, в порядке, установленном в Приложении 5 к подпрограмме "Малое и среднее предпринимательство»</t>
  </si>
  <si>
    <t>Председатель Комитета по управлению муниципальным имуществом администрации МО ГО "Сыктывкар» И.Н. Янчук</t>
  </si>
  <si>
    <t>Основное мероприятие 2.6.1 "Имущественная поддержка субъектов малого и среднего предпринимательства»</t>
  </si>
  <si>
    <t>Подпрограмма 2 "Малое и среднее предпринимательство»</t>
  </si>
  <si>
    <t>Заместитель начальника Управления дорожной инфраструктуры, транспорта и связи администрации МО ГО "Сыктывкар" Южаков О.С.</t>
  </si>
  <si>
    <t>Контрольное событие 22 Получено разрешение на ввод в эксплуатацию дороги "Подъезд к промышленному узлу "Човский"</t>
  </si>
  <si>
    <t>Начальник Управления дорожной инфраструктуры, транспорта и связи администрации МО ГО "Сыктывкар" Лозовой А.В.</t>
  </si>
  <si>
    <t>Мероприятие 1.2.3.1. Реконструкция и капитальный ремонт автодорог в целях обеспечения связанного с ним инвестиционного проекта "Строительство завода по производству фанерных плит V - 260 тыс. куб.м/год готовой продукции"</t>
  </si>
  <si>
    <t>Основное мероприятие 1.2.3. Содействие в реализации инвестиционных проектов, направленных на создание новых производств лесопромышленного комплекса</t>
  </si>
  <si>
    <t>В 2022 году реализованы 2 проекта в сфере АПК. С Министерством сельского хозяйства РК заключено соглашение на предоставление субсидии 9 марта 2022 года № 7. 
Заключено соглашение с ООО "Сыктывкархлеб" на предоставление субсидии в мае 2022 года.
По состоянию на 30.09.2022 субсидия в размере 2041,83 тыс. рублей переведена.
Проведено 5 собраний граждан по обсуждению проектов, планируемых к реализации в 2023 году.</t>
  </si>
  <si>
    <t>Ведущий специалист отдела стратегического планирования управления экономики и анализа администрации МО ГО "Сыктывкар" Скуратович А.А., заведующий отделом по экономическим вопросам и предпринимательству администрации Эжвинского района МО ГО "Сыктывкар" Макеева А.Н.</t>
  </si>
  <si>
    <t>Контрольное событие 21 "Заключены соглашения с хозяйствующими субъектами  на перечисление субсидий»</t>
  </si>
  <si>
    <t>Ведущий специалист отдела стратегического планирования управления экономики и анализа администрации МО ГО "Сыктывкар" Скуратович А.А., заведующий отделом по экономическим вопросам и предпринимательству администрации Эжвинского района МО ГО "Сыктывкар" Макеева А.Н., директор МБУ "ЦДС" Муллаянова О.В.</t>
  </si>
  <si>
    <t>Мероприятие 1.2.2.1 "Организация отбора претендентов на региональный конкурс инициативных проектов, организация софинансирования в случае прохождения проектом конкурсный отбор»</t>
  </si>
  <si>
    <t>Ведущий специалист отдела стратегического планирования управления экономики и анализа администрации МО ГО "Сыктывкар" Скуратович А.А., заместитель руководителя администрации Эжвинского района МО ГО "Сыктывкар" Таскаева Т.А., директор МБУ "ЦДС" Муллаянова О.В.</t>
  </si>
  <si>
    <t>Основное мероприятие 1.2.2 "Инициативные проекты»</t>
  </si>
  <si>
    <t xml:space="preserve">Администрация МО ГО «Сыктывкар» оказывает содействие в реализации инфраструктурного проекта «Реконструкция и капитальный ремонт автодорог в целях обеспечения связанного с ним инвестиционного проекта «Строительство завода по производству фанерных плит V-260 тыс. м3 в год готовой продукции». </t>
  </si>
  <si>
    <t>Специалисты отдела стратегического планирования управления экономики и анализа администрации МО ГО "Сыктывкар" Яценко П.О., Захарова Д.С., Скуратович А.А., Кушнир Л.Ю.</t>
  </si>
  <si>
    <t>Контрольное событие 20 "Сопровождение инвестиционных проектов, реализуемых и (или) планируемых к реализации инвесторами на территории МО ГО "Сыктывкар»</t>
  </si>
  <si>
    <t>Мероприятие 1.2.1.7 "Содействие субъектам инвестиционной деятельности в реализации инвестиционных проектов»</t>
  </si>
  <si>
    <t>2.7.</t>
  </si>
  <si>
    <t xml:space="preserve">Утверждено постановление администрации МО ГО "Сыктывкар" от 23.03.2022 № 3/794 "Об утверждении Перечня нормативных правовых актов МО ГО "Сыктывкар", которые применяются с учетом особенностей, установленных статьей 9 Федерального закона от 01.04.2020 N 69-ФЗ "О защите и поощрении капиталовложений в Российской Федерации", Постановление администрации МО городского округа "Сыктывкар" от 20.06.2022 N 6/1803 "Об утверждении Порядка организации работы по согласованию места производства промышленной продукции при проведении конкурсного отбора на право заключения специального инвестиционного контракта на территории МО ГО "Сыктывкар", Постановление администрации МО городского округа "Сыктывкар" от 20.06.2022 N 6/1803 "Об утверждении Порядка организации работы по согласованию места производства промышленной продукции при проведении конкурсного отбора на право заключения специального инвестиционного контракта на территории МО ГО "Сыктывкар" </t>
  </si>
  <si>
    <t>Контрольное событие 19 "Разработаны и утверждены нормативные правовые акты МО ГО "Сыктывкар» в сфере инвестиционной деятельности»</t>
  </si>
  <si>
    <t>Мероприятие 1.2.1.6 "Организационное и правовое обеспечение муниципального регулирования инвестиционной деятельности»</t>
  </si>
  <si>
    <t>2.6.</t>
  </si>
  <si>
    <t>Главный специалист отдела стратегического планирования управления экономики и анализа администрации МО ГО "Сыктывкар" Захарова Д.С.</t>
  </si>
  <si>
    <t>Контрольное событие 18 "Размещена (обновлена) на сайте сыктывкар.рф актуальная информация об инвестиционном потенциале и инвестиционной деятельности в МО ГО "Сыктывкар»</t>
  </si>
  <si>
    <t>Мероприятие 1.2.1.5 "Поддержание в актуальном состоянии вкладки "Инвестору» на сайте сыктывкар.рф в разделе "Мой бизнес»</t>
  </si>
  <si>
    <t>2.5.</t>
  </si>
  <si>
    <t>Ведущий инспектор отдела стратегического планирования управления экономики и анализа администрации МО ГО "Сыктывкар" Кушнир Л.Ю.</t>
  </si>
  <si>
    <t>Контрольное событие 17 "Размещена (обновлена) на сайте сыктывкар.рф актуальная информация о возможностях развития МЧП на территории МО ГО "Сыктывкар»</t>
  </si>
  <si>
    <t>Мероприятие 1.2.1.4 "Организационно-экспертное обеспечение в области МЧП»</t>
  </si>
  <si>
    <t>2.4.</t>
  </si>
  <si>
    <t>Отчет о реализации инвестиционных проектов за 2021 год сформирован и направлен Главе и в Департамент финансов, размещен на официальном сайте администрации МО ГО "Сыктывкар" 15.02.2022. 
Ежемесячные отчеты сформированы 18.02.2022, 17.03.2022, 19.04.2022, 20.05.2022, 20.06.2022, 19.07.2022,12.08.2022, 21.09.2022</t>
  </si>
  <si>
    <t>ежемесячно - до 20-го числа месяца, следующего за отчетным месяцем (в табличной форме без пояснительной записки), - по итогам года Сводный и Аналитический отчет - до 15 февраля года, следующего за отчетным</t>
  </si>
  <si>
    <t>Контрольное событие 16 "Сформирован отчет об итогах реализации инвестиционных проектов (объектов), финансируемых за счет бюджетных средств, на территории МО ГО "Сыктывкар»</t>
  </si>
  <si>
    <t>Мероприятие 1.2.1.3 "Мониторинг хода реализации инвестиционных проектов, финансируемых за счет бюджетных средств»</t>
  </si>
  <si>
    <t>Перечень инвестиционных проектов утвержден постановлением администрации МО ГО "Сыктывкар" от 14.01.2022 № 1/73</t>
  </si>
  <si>
    <t>Контрольное событие 15 "Утвержден Перечень инвестиционных проектов, финансируемых за счет бюджетных средств, на 2023-2025 годы»</t>
  </si>
  <si>
    <t>Мероприятие 1.2.1.2 "Организация заседаний рабочей группы по формированию Перечня инвестиционных проектов, финансируемых за счет бюджетных средств, на очередной финансовый год и плановый период»</t>
  </si>
  <si>
    <t>21.01.2021, 06.07.2022
Отчет о реализации инвестиционных проектов за 2021 год, 1 полугодие 2022 года сформирован и направлен в Министерство экономического развития и промышленности (паспорта получены от 3 предприятий)</t>
  </si>
  <si>
    <t>25.01.2022
15.07.2022</t>
  </si>
  <si>
    <t>Контрольное событие 14 "Сформирована информация об инвестиционных проектах, реализуемых и (или) планируемых к реализации на территории МО ГО "Сыктывкар»»</t>
  </si>
  <si>
    <t>Мероприятие 1.2.1.1 "Мониторинг инвестиционного рынка МО ГО "Сыктывкар»</t>
  </si>
  <si>
    <t>Основное мероприятие 1.2.1. Обеспечение создания благоприятных условий для повышения инвестиционной активности и развития конкуренции</t>
  </si>
  <si>
    <t xml:space="preserve">Стратегия социально-экономического развития актуализирована решением Совета МО ГО "Сыктывкар" от 23.06.2022 № 15/2022-234 </t>
  </si>
  <si>
    <t>в течение года (при наличии необходимости)</t>
  </si>
  <si>
    <t>Главный специалист отдела стратегического планирования управления экономики и анализа администрации МО ГО "Сыктывкар" Яценко П.О.</t>
  </si>
  <si>
    <t>Контрольное событие 13 "Актуализированы показатели и положения Стратегии социально-экономического развития МО ГО "Сыктывкар» на период до 2035 года»</t>
  </si>
  <si>
    <t>Мероприятие 1.1.1.5 "Экспертиза и корректировка документов стратегического планирования»</t>
  </si>
  <si>
    <t>1.5.</t>
  </si>
  <si>
    <t>29.04.2022, 01.08.2022
Сводный отчет о мониторинге муниципальных программ сформирован и размещен на официальном сайте администрации МО ГО "Сыктывкар"</t>
  </si>
  <si>
    <t>ежеквартально - до 1 числа второго месяца, следующего за отчетным периодом</t>
  </si>
  <si>
    <t>Контрольное событие 12 "Проведен ежеквартальный мониторинг исполнения муниципальных программ МО ГО "Сыктывкар»</t>
  </si>
  <si>
    <t>Сводный годовой доклад о ходе реализации и оценке эффективности реализации муниципальных программ был сформирован и направлен Главе и в Департамент финансов 31.03.2022</t>
  </si>
  <si>
    <t>Контрольное событие 11 "Сформирован сводный годовой доклад о ходе реализации и оценке эффективности реализации муниципальных программ МО ГО "Сыктывкар»</t>
  </si>
  <si>
    <t>Мероприятие 1.1.1.4 "Мониторинг хода реализации и оценки эффективности реализации муниципальных программ МО ГО "Сыктывкар»</t>
  </si>
  <si>
    <t>Отчет о реализации стратегических документов за 2021 год представлен на Общественном совете 13.07.2022</t>
  </si>
  <si>
    <t>Контрольное событие 10 "Отчет о реализации стратегических документов в МО ГО "Сыктывкар» представлен перед Общественным советом МО ГО "Сыктывкар» за 2021 год»</t>
  </si>
  <si>
    <t>Мероприятие 1.1.1.3 "Мониторинг хода реализации Стратегии социально-экономического развития МО ГО "Сыктывкар»</t>
  </si>
  <si>
    <t>Контрольное событие 9 "Отсутствие обоснованных претензий надзорных органов к муниципальным программам в части соблюдения методики формирования программ»</t>
  </si>
  <si>
    <t>Мероприятие 1.1.1.2 "Организационно-методическое и консультативное обеспечение отраслевых (функциональных) органов администрации МО ГО "Сыктывкар» по реализации муниципальных программ МО ГО "Сыктывкар», разработке и реализации планов муниципальных программ, подготовке отчетов о ходе их реализации</t>
  </si>
  <si>
    <t>01.06.2022
Отчет сформирован, направлен в Территориальный орган Федеральной службы государственной статистики по Республике Коми посредством программного обеспечения Контур Экстерн.</t>
  </si>
  <si>
    <t>Контрольное событие 8 "Сформирован отчет по форме № 1-МО "Сведения об объектах инфраструктуры муниципального образования» за 2021 год»</t>
  </si>
  <si>
    <t>29.04.2022
Отчет сформирован, направлен в Территориальный орган Федеральной службы государственной статистики по Республике Коми посредством программного обеспечения Контур Экстерн.</t>
  </si>
  <si>
    <t>Контрольное событие 7 "Сформирован отчет по приложению к форме № 1-МО "Показатели для оценки эффективности деятельности органов местного самоуправления городских округов и муниципальных районов» за 2021 год»</t>
  </si>
  <si>
    <t>22.04.2022, 14.07.2022
Отчет внесен в региональный сегмент ГАС "Управление", направлен в УГГС Администрации Главы Республики Коми</t>
  </si>
  <si>
    <t>Ежеквартально - до 25 числа месяца, следующего за отчетным периодом</t>
  </si>
  <si>
    <t>Ведущий специалист отдела стратегического планирования управления экономики и анализа администрации МО ГО "Сыктывкар" Скуратович А.А.</t>
  </si>
  <si>
    <t>Контрольное событие 6 "Сформирована информация о мерах, принимаемых главой МО ГО "Сыктывкар»-руководителем администрации по развитию городского округа, в том числе в рамках реализации Указов Президента РФ от 7 мая 2012 г. №№ 596 - 606, от 7 мая 2018 г. № 204»</t>
  </si>
  <si>
    <t>29.04.2021
Доклад Главы сформирован, направлен в УГГС Администрации Главы Республики Коми, размещен в региональной системе ГАС "Управление", на официальном сайте администрации МО ГО "Сыктывкар"</t>
  </si>
  <si>
    <t>Контрольное событие 5 "Сформирован ежегодный отчет главы МО ГО "Сыктывкар» - руководителя администрации перед Советом МО ГО "Сыктывкар» о своей работе, работе администрации МО ГО "Сыктывкар» за 2021 год»</t>
  </si>
  <si>
    <t>Паспорт МО ГО "Сыктывкар" был актуализирован 31.03.2022 и размещен в региональном сегменте ГАСУ</t>
  </si>
  <si>
    <t>Главные специалисты отдела стратегического планирования управления экономики и анализа администрации МО ГО "Сыктывкар" Захарова Д.С., Яценко П.О.</t>
  </si>
  <si>
    <t>Контрольное событие 4 "Актуализована информация в разделах паспорта муниципального образования в региональном сегменте ГАС "Управление»</t>
  </si>
  <si>
    <t>29.04.2021
Доклад о социально-экономическом положении сформирован, размещен на официальном сайте администрации МО ГО "Сыктывкар", направлен Главе, заместителям Главы.</t>
  </si>
  <si>
    <t>Главный специалист отдела стратегического планирования управления экономики и анализа администрации МО ГО "Сыктывкар» Яценко П.О.</t>
  </si>
  <si>
    <t>Контрольное событие 3 "Сформирован доклад о социально-экономическом положении МО ГО "Сыктывкар» по итогам 2022 года»</t>
  </si>
  <si>
    <t>Контрольное событие 2 "Сформирован доклад главы администрации МО ГО "Сыктывкар» о достигнутых значениях показателей для оценки эффективности деятельности органов местного самоуправления МО ГО "Сыктывкар» за 2021 год и их планируемых значениях на 3-летний период»</t>
  </si>
  <si>
    <t>Контрольное событие 1 "Разработан прогноз социально-экономического развития МО ГО "Сыктывкар» на 2023 год и на период до 2025 года»</t>
  </si>
  <si>
    <t xml:space="preserve">Пояснения к заполнению квартальной отчетности:
1. Квартальная отчетность предоставляется нарастающим итогом за 1, 2, 3 кварталы текущего года реализации муниципальной программы.
2. Квартальная отчетность предоставляется только в табличной форме без дополнительных обосновывающих документов (пояснительных записок).
3. Квартальная отчетность предоставляется на основании актуального плана реализации муниципальной программы, который полностью интегрирован с действующей редакцией муниципальной программы.
4. Квартальная отчетность предоставляется в разрезе мероприятий и контрольных событий. Строка «Основное мероприятие» заполняется в части отражения ответственных исполнителей и расходов на реализацию.
5. Графа 3 может иметь следующие статусы контрольного события: «срок не наступил», «выполнено в срок», «выполнено раньше срока», «просрочено» (то есть не выполнено), «выполнено позже срока», «не актуально» (то есть требуется внесение изменений в муниципальную программу»).
6. Графа 7 будет содержать несколько строк в одном мероприятии либо контрольном событии только в том случае, если мероприятие либо контрольное событие финансируется из различных источников. В случае, если финансирование осуществляется только за счет средств местного бюджета деление на строки с указанием иных источников бюджета не требуется. Делается отметка «Бюджет МО ГО «Сыктывкар», заполняется 1 строка.
</t>
  </si>
  <si>
    <t>Мероприятие 1.1.1.1 "Организационно-методическое и консультационное обеспечение отраслевых (функциональных) органов администрации МО ГО "Сыктывкар» в области прогнозирования»</t>
  </si>
  <si>
    <t>не актуально</t>
  </si>
  <si>
    <t>Основное мероприятие 1.1.1. "Обеспечение соответствия политики муниципалитета в области стратегического планирования положениям Федерального закона от 28.06.2014 №172-ФЗ»</t>
  </si>
  <si>
    <t>Подпрограмма 1 "Институциональная среда экономики"</t>
  </si>
  <si>
    <t>выполнено позже срока</t>
  </si>
  <si>
    <t>Наименование подпрограммы, основного мероприятия, мероприятия, контрольного событий программы</t>
  </si>
  <si>
    <t>Ответственный исполнитель: управление экономики и анализа администрации МО ГО "Сыктывкар"</t>
  </si>
  <si>
    <t>отчетный период  9 месяцев 2022 года</t>
  </si>
  <si>
    <t>Наименование муниципальной программы: Содействие развитию экономики</t>
  </si>
  <si>
    <t>Вывод об эффективности реализации муниципальной программы за отчетный период: Реализация муниципальной программы МО ГО "Сыктывкар" "Финансы и муниципальный долг" является не эффективной по итогам реализации за  9 месяцев 2022 года.                                                                                                                                                                                                                                                                                                                                                                                                                                                                                                     Эффективность = ((ВМ 2/2М)+(ВК 8/8 К)+(ОС 62 207,7/С 152 450,8)) / 3 *100%= 80,3  % (эффективна, если больше или равно 50 %).</t>
  </si>
  <si>
    <t>Бюджет МО ГО "Сыктывкар</t>
  </si>
  <si>
    <t>Муниципальная программа</t>
  </si>
  <si>
    <t>Начальник отдела бюджетного учета и отчетности Медведева В.Н., заведующий отделом финансово-экономической работы и бухгалтерского учета Мамай М.В.</t>
  </si>
  <si>
    <t xml:space="preserve">Основное мероприятие 3.1.2. Реализация прочих функций, связанных с муниципальным управлением
</t>
  </si>
  <si>
    <t>13.</t>
  </si>
  <si>
    <t xml:space="preserve">Основное мероприятие 3.1.1. Обеспечение функций муниципальных органов, в том числе территориальных органов
</t>
  </si>
  <si>
    <t>Сформированы платежные поручения по расходам на обслуживание муниципального долга в течение финансового года:19.01.2022, 25.01.2022, 25.02.2022, 25.03.2022, 25.04.2022, 25.05.2022, 25.07.2022, 25.08.2022, осуществлена уплата процентов по кредитам коммерческих организаций.</t>
  </si>
  <si>
    <t>Начальник отдела организации исполнения бюджета Власенко Т.А.</t>
  </si>
  <si>
    <t xml:space="preserve">Контрольное событие 42. Сформированы платежные поручения по расходам на обслуживание муниципального долга в течение финансового года
</t>
  </si>
  <si>
    <t xml:space="preserve">Мероприятие 2.1.3.1. Своевременное осуществление платежей по расходам на обслуживание муниципального долга в течение финансового года
</t>
  </si>
  <si>
    <t>Заместитель начальника Департамента финансов Данилова Н.Н.</t>
  </si>
  <si>
    <t xml:space="preserve">Основное мероприятие 2.1.3. Исполнение обязательств по расходам на обслуживание муниципального долга
</t>
  </si>
  <si>
    <t>ООИБ</t>
  </si>
  <si>
    <t>11.01.2022,12.01.2022,13.01.2022,14.01.2022,17.01.2022,20.01.2022,21.01.2022,14.02.2022,15.02.2022,16.02.2022,17.02.2022,18.02.2022,21.02.2022,22.02.2022,24.03.2022,25.03.2022,28.03.2022,29.03.2022, 05.04.2022, 06.04.2022, 13.04.2022, 14.04.2022, 18.04.2022, 19.04.2022, 12.05.2022, 13.05.2022, 15.07.2022, 18.07.2022, 19.07.2022, 20.07.2022, 21.07.2022, 22.07.2022, 28.07.2022, 29.07.2022, 15.08.2022, 16.08.2022 - подготовлено 29 уведомлений о досрочном погашении долговых обязательств и осуществлено досрочное погашение заемных средств в коммерческие банки.</t>
  </si>
  <si>
    <t xml:space="preserve">Контрольное событие 41. Подготовлены уведомления о досрочном погашении долговых обязательств и формирование соответствующих платежных поручений при наличии финансовых возможностей бюджета в течение финансового года
</t>
  </si>
  <si>
    <t xml:space="preserve">Мероприятие 2.1.2.1 Осуществление досрочного погашения заемных средств в течение финансового года при наличии финансовых возможностей бюджета
</t>
  </si>
  <si>
    <t xml:space="preserve">Основное мероприятие 2.1.2. Диверсификация муниципального долга МО ГО "Сыктывкар"
</t>
  </si>
  <si>
    <t>25.01.2022, 26.01.2022, 31.01.2022, 10.02.2022, 09.03.2022, 05.05.2022, 01.07.2022, 11.07.2022, 12.07.2022,26.07.2022, 03.08.2022 - осуществлены заимствования в коммерческих банках; 21.02.2022 - предоставлен бюджетный кредит УФК по РК на пополнение остатка средств на едином счете бюджета, 26.09.2022 - предоставлен бюджетный кредит МФ по РК для погашения долговых обязательств.</t>
  </si>
  <si>
    <t xml:space="preserve">Контрольное событие 40. Осуществлены муниципальные заимствования в объемах, не превышающих сумму, необходимую на финансирование дефицита бюджета и (или) погашение долговых обязательств
</t>
  </si>
  <si>
    <t xml:space="preserve">Мероприятие 2.1.1.1. Обеспечение осуществления оптимального объема муниципальных заимствований
</t>
  </si>
  <si>
    <t xml:space="preserve">Основное мероприятие 2.1.1. Оптимизация объемов привлечения кредитных ресурсов в бюджет МО ГО "Сыктывкар"
</t>
  </si>
  <si>
    <t>Подпрограмма 2 "Управление муниципальным долгом"</t>
  </si>
  <si>
    <t>САО</t>
  </si>
  <si>
    <t>14.03.2022 - информация о результатах мониторинга направлена главе  МО ГО  "Сыктывкар" - руководителю администрации (письмо Департамента финансов  № 03-15/308).
14.03.2022 - информация размещена на сайте  сыктывкар.рф.</t>
  </si>
  <si>
    <t xml:space="preserve">Начальник сводно-аналитического отдела Мательская Н.А.
</t>
  </si>
  <si>
    <t xml:space="preserve">Выполнено раньше срока
</t>
  </si>
  <si>
    <t xml:space="preserve">Контрольное событие 39. Подведены результаты мониторинга качества финансового менеджмента главных распорядителей бюджетных средств и администраторов доходов бюджета МО ГО "Сыктывкар" за 2021 год
</t>
  </si>
  <si>
    <t xml:space="preserve"> Собрана необходимая информация и осуществлен мониторинг качества финансового менеджмента главных распорядителей бюджетных средств и администраторов доходов бюджета МО ГО "Сыктывкар".
</t>
  </si>
  <si>
    <t xml:space="preserve">Мероприятие 1.3.2.1. Сбор необходимой информации и осуществление мониторинга качества финансового менеджмента главных распорядителей бюджетных средств и администраторов доходов бюджета МО ГО "Сыктывкар"
</t>
  </si>
  <si>
    <t>Заместитель начальника Департамента финансов Рябцева Н.И.</t>
  </si>
  <si>
    <t xml:space="preserve">Основное мероприятие 1.3.2. Мониторинг качества финансового менеджмента главных распорядителей средств бюджета МО ГО "Сыктывкар"
</t>
  </si>
  <si>
    <t>ОБУиО</t>
  </si>
  <si>
    <t>29.03.2022 проведено совещание с руководителями, главными бухгалтерами, экономическими службами ГРБС МО ГО "Сыктывкар", а также руководителями централизованных бухгалтерий МО ГО "Сыктывкар" по вопросу "Итоги представления отчетности об исполнении бюджета МО ГО "Сыктывкар" за 2021 год  и задачи на ближайшую перспективу".</t>
  </si>
  <si>
    <t>Начальник отдела бюджетного учета и отчетности Медведева В.Н.</t>
  </si>
  <si>
    <t xml:space="preserve">Контрольное событие 38. Проведены совещания с главными распорядителями бюджетных средств и главными администраторами средств бюджета МО ГО "Сыктывкар" по вопросам, связанным с бюджетным процессом
</t>
  </si>
  <si>
    <t xml:space="preserve">Мероприятие 1.3.1.2. Проведение совещаний, рабочих встреч, индивидуальных консультаций с главными распорядителями бюджетных средств и главными администраторами средств бюджета МО ГО "Сыктывкар" по вопросам, связанным с бюджетным процессом
</t>
  </si>
  <si>
    <t>ОМБП</t>
  </si>
  <si>
    <t>19.01.2022,27.01.2022,01.03.2022,05.03.2022,01.04.2022,21.06.2022,28.06.2022,12.07.2022,18.07.2022,22.07.2022,04.08.2022,09.08.2022,18.08.2022,29.08.2022,30.09.2022 - актуализировано распоряжение Департамента финансов администрации МО ГО "Сыктывкар" от 28.10.2021 № 34 "Об утверждении Порядка формирования перечня и кодов целевых статей расходов бюджетной классификации Российской Федерации, применяемых в бюджете МО ГО "Сыктывкар".</t>
  </si>
  <si>
    <t xml:space="preserve">Консультант отдела методологии бюджетного процесса Ульянова А.И.
</t>
  </si>
  <si>
    <t xml:space="preserve">Контрольное событие 37. Разработано распоряжение Департамента финансов администрации МО ГО "Сыктывкар" по внесению изменений в утвержденный перечень и коды целевых статей расходов бюджетов, применяемых при формировании бюджета МО ГО "Сыктывкар"
</t>
  </si>
  <si>
    <t xml:space="preserve">Мероприятие 1.3.1.1. Актуализация и разработка нормативных и методологических документов Департамента финансов администрации МО ГО "Сыктывкар", регламентирующих бюджетный процесс в МО ГО "Сыктывкар"
</t>
  </si>
  <si>
    <t xml:space="preserve">Основное мероприятие 1.3.1. Методологическое обеспечение в сфере управления муниципальными финансами МО ГО "Сыктывкар"
</t>
  </si>
  <si>
    <t>ОДИУМД</t>
  </si>
  <si>
    <t xml:space="preserve">Принято постановление администрации МО ГО "Сыктывкар" от 18.02.2022 № 2/431 "Об утверждении Плана мероприятий по сокращению задолженности по неналоговым доходам перед бюджетом МО ГО "Сыктывкар" на 2022 год".
</t>
  </si>
  <si>
    <t>Начальник отдела доходов и управления муниципальным долгом Астахова С.В.</t>
  </si>
  <si>
    <t xml:space="preserve">Контрольное событие 36. Осуществлены разработка и утверждение плана мероприятий по сокращению задолженности по неналоговым доходам бюджета на соответствующий финансовый год
</t>
  </si>
  <si>
    <t xml:space="preserve">За отчетный период проведено 9  заседаний Комиссии по ликвидации задолженности по выплате заработной платы, платежам в бюджетные и внебюджетные фонды и легализации трудовых отношений: 27.01.2022, 24.02.2022, 31.03.2022, 28.04.2022, 26.05.2022, 30.06.2022, 28.07.2022, 25.08.2022, 29.09.2022. Задолженность по состоянию на 01.10.2022 года снизилась на 7,4 млн.руб. или 1,9 % по отношению к 01.01.2022 года. 
</t>
  </si>
  <si>
    <t xml:space="preserve">Контрольное событие 35. Проведены заседания Комиссии по ликвидации задолженности по выплате заработной платы, платежам в бюджетные и внебюджетные фонды и легализации трудовых отношений
</t>
  </si>
  <si>
    <t xml:space="preserve">Мероприятие 1.2.2.2. Проведение мероприятий по взысканию задолженности в бюджет по налоговым и неналоговым доходам
</t>
  </si>
  <si>
    <t>05.04.2022, 31.08.2022 - проведены совещания с главными администраторами доходов по вопросам увеличения налоговых и неналоговых доходов бюджета.</t>
  </si>
  <si>
    <t xml:space="preserve">Контрольное событие 34. Осуществлены организация и проведение рабочих встреч с главными администраторами доходов по вопросам увеличения налоговых и неналоговых доходов бюджета
</t>
  </si>
  <si>
    <t xml:space="preserve">Мероприятие 1.2.2.1. Проведение мероприятий по увеличению объема налоговых и неналоговых доходов бюджета
</t>
  </si>
  <si>
    <t xml:space="preserve">Основное мероприятие 1.2.2. Увеличение доли налоговых и неналоговых доходов местного бюджета в общем объеме собственных доходов бюджета муниципального образования
</t>
  </si>
  <si>
    <t>КУМИ</t>
  </si>
  <si>
    <t>10.01.2022,12.01.2022,17.01.2022,19.01.2022,20.01.2022,24.01.2022,02.02.2022,03.02.2022,04.02.2022,03.03.2022,04.03.2022,10.03.2022,11.03.2022,14.03.2022,18.03.2022,24.03.2022,31.03.2022,07.04.2022,11.04.2022,13.04.2022,18.04.2022,19.04.2022,21.04.2022,12.05.2022,13.05.2022,15.05.2022,25.05.2022,26.05.2022,29.05.2022,01.06.2022,03.06.2022,07.06.2022,09.06.2022,15.06.2022,16.06.2022,17.06.2022,20.06.2022,21.06.2022,22.06.2022,23.06.2022,24.06.2022,25.06.2022,27.06.2022,28.06.2022,29.06.2022,01.07.2022,07.07.2022,08.07.2022,25.07.2022,27.07.2022,02.08.2022,04.08.2022,05.08.2022,08.08.2022,11.08.2022,12.08.2022,19.08.2022,20.08.2022,23.08.2022,26.09.2022,29.09.2022,30.09.2022 - в отчетном периоде предьявлено 60 претензий, подано 41  исковое заявление.</t>
  </si>
  <si>
    <t>Председатель Комитета по управлению муниципальным имуществом администрации МО ГО "Сыктывкар" Янчук И.Н., заведующий контрольно-правовым отделом администрации Эжвинского района МО ГО "Сыктывкар" Брызгунова О.Ф.</t>
  </si>
  <si>
    <t xml:space="preserve">Контрольное событие 33. Осуществлены представление интересов в судебных органах, претензионно-исковая работа, контроль за исполнительным производством
</t>
  </si>
  <si>
    <t>Председатель Комитета по управлению муниципальным имуществом администрации МО ГО "Сыктывкар" Янчук И.Н., Руководитель администрации Эжвинского района МО ГО "Сыктывкар" Воронин С.В.</t>
  </si>
  <si>
    <t xml:space="preserve">Мероприятие 1.2.1.4. Защита имущественных прав и законных интересов МО ГО "Сыктывкар"
</t>
  </si>
  <si>
    <t>5.4.</t>
  </si>
  <si>
    <t>25.01.2022,25.02.2022,25.03.2022,25.04.2022,25.05.2022,24.06.2022,25.07.2022,23.08.2022,25.08.2022 - предоставление кассового плана осуществляется в установленные сроки.</t>
  </si>
  <si>
    <t xml:space="preserve">И.о. заведующего отделом арендных отношений и приватизации жилья Комитета по управлению муниципальным имуществом администрации МО ГО "Сыктывкар" Роговая Е.А., заведующий отделом финансового и бухгалтерского учета администрации Эжвинского района МО ГО "Сыктывкар" Меледина Е.В.
</t>
  </si>
  <si>
    <t xml:space="preserve">Контрольное событие 32. Осуществлено составление и корректировка кассового плана по доходам
</t>
  </si>
  <si>
    <t xml:space="preserve">14.04.2021,01.03.2022,01.04.2022,30.04.2022,29.06.2022 - заключены муниципальные контракты № 17  на период с 01.05.2021-28.02.2022, № 17/3 на период с 01.03.2022-31.03.2022, №43 на период с 01.04.2022 - 30.04.2022, №48 на период с 01.05.2022 - 30.06.2022, № 57 на период с 01.07.2022-31.12.2022. 
</t>
  </si>
  <si>
    <t xml:space="preserve">И.о. заведующего отделом арендных отношений и приватизации жилья Комитета по управлению муниципальным имуществом администрации МО ГО "Сыктывкар" Роговая Е.А.
</t>
  </si>
  <si>
    <t xml:space="preserve">Контрольное событие 31. Осуществлены закупки и заключен контракт на оказание услуг по начислению, сбору, взысканию и перечислению платы за пользование жилым помещением (платы за наем) в бюджет МО ГО "Сыктывкар", а также по ведению и сопровождению лицевых счетов нанимателей в многоквартирных домах муниципального жилищного фонда
</t>
  </si>
  <si>
    <t>Перечислено в бюджет МО ГО "Сыктывкар" дивидендов организациями, доли уставного капитала которых принадлежат МО ГО "Сыктывкар": 28.04.2022,27.07.2022,02.08.2022 в сумме 40 615,8 тыс.руб.</t>
  </si>
  <si>
    <t>Заведующий отделом фонда и управления имуществом Комитета по управлению муниципальным имуществом администрации МО ГО "Сыктывкар" Сажина С.В., заведующий отделом по управлению муниципальным имуществом и землепользованию администрации Эжвинского района Котельникова Е.Н.</t>
  </si>
  <si>
    <t xml:space="preserve">Контрольное событие 30. Осуществлено перечисление в бюджет МО ГО "Сыктывкар" дивидендов организациями, доли уставного капитала которых принадлежат МО ГО "Сыктывкар"
</t>
  </si>
  <si>
    <t xml:space="preserve">Перечислена в бюджет МО ГО "Сыктывкар" часть прибыли, остающейся после уплаты налогов и иных обязательных платежей, муниципальными предприятиями: 29.03.2022, 08.04.2022 в сумме 291,7 тыс. руб.    
Из 10 муниципальных предприятий по итогам деятельности за 2021 год 4 являются прибыльными и 6 убыточными. 
                                                     </t>
  </si>
  <si>
    <t xml:space="preserve">Контрольное событие 29. Осуществлено перечисление в бюджет МО ГО "Сыктывкар" части прибыли, остающейся после уплаты налогов и иных обязательных платежей, муниципальными предприятиями
</t>
  </si>
  <si>
    <t>Председатель Комитета по управлению муниципальным имуществом администрации МО ГО "Сыктывкар" Янчук И.Н., заведующий отделом по управлению муниципальным имуществом и землепользованию администрации Эжвинского района Котельникова Е.Н.</t>
  </si>
  <si>
    <t xml:space="preserve">Мероприятие 1.2.1.3. Осуществлен контроль и анализ поступления в бюджет МО ГО "Сыктывкар" неналоговых доходов от использования муниципального имущества
</t>
  </si>
  <si>
    <t>Заведующий отделом фонда и управления имуществом Комитета по управлению муниципальным имуществом администрации МО ГО "Сыктывкар" Сажина С.В., заведующий отделом районного хозяйства администрации Эжвинского района Зорина И.А.</t>
  </si>
  <si>
    <t xml:space="preserve">Контрольное событие 28. Организованы мероприятия по сносу неиспользуемых объектов муниципальной собственности
</t>
  </si>
  <si>
    <t>08.02.2022,09.03.2022,15.03.2022,14.04.2022,19.04.2022,20.04.2022,26.04.2022,20.05.2022,23.05.2022,01.06.2022,06.06.2022,28.06.2022,01.07.2022,05.07.2022,14.07.2022,27.07.2022,03.08.2022,11.08.2022,15.08.2022,16.08.2022 - проведено 46 плановых проверок муниципального имущества в соответствии с утвержденными планами и 17 внеплановых проверок.</t>
  </si>
  <si>
    <t xml:space="preserve">И.о. заведующего отделом арендных отношений и приватизации жилья Комитета по управлению муниципальным имуществом администрации МО ГО "Сыктывкар" Роговая Е.А., заведующий отделом фонда и управления имуществом Комитета по управлению муниципальным имуществом администрации МО ГО "Сыктывкар" Сажина С.В., заведующий отделом по управлению муниципальным имуществом и землепользованию администрации Эжвинского района Котельникова Е.Н.
</t>
  </si>
  <si>
    <t xml:space="preserve">Контрольное событие 27. Осуществлены плановые и внеплановые проверки использования муниципального имущества
</t>
  </si>
  <si>
    <t>17.03.2022,07.04.2022,12.05.2022,19.05.2022,31.08.2022 - подготовлено 6 муниципально-правовых актов о передаче имущества.</t>
  </si>
  <si>
    <t>Заведующий сектором учета муниципальной собственности Комитета по управлению муниципальным имуществом администрации МО ГО "Сыктывкар" Байко К.В., заведующий отделом по управлению муниципальным имуществом и землепользованию администрации Эжвинского района МО ГО "Сыктывкар" Котельникова Е.Н.</t>
  </si>
  <si>
    <t xml:space="preserve">Контрольное событие 26. Оформлена передача имущества из/в различные уровни собственности
</t>
  </si>
  <si>
    <t>11.01.2022,18.01.2022,27.01.2022,03.02.2022,07.02.2022,08.02.2022,09.02.2022,10.02.2022,15.02.2022,16.02.2022,18.02.2022,22.02.2022,24.02.2022,05.03.2022,09.03.2022,10.03.2022,14.03.2022,15.03.2022,18.03.2022,22.03.2022,25.03.2022,28.03.2022,31.03.2022,07.04.2022,12.04.2022,26.04.2022,20.05.2022,23.05.2022,25.05.2022,26.05.2022,27.05.2022,31.05.2022,02.06.2022,08.06.2022,10.06.2022,01.07.2022,05.07.2022,06.07.2022,15.07.2022,20.07.2022,22.07.2022,28.07.2022,03.08.2022,04.08.2022,18.08.2022,25.08.2022,06.09.2022,12.09.2022,14.09.2022,19.09.2022,22.09.2022,23.09.2022 - подготовлено 54 постановления и 17 распоряжений об использовании муниципального имущества.</t>
  </si>
  <si>
    <t>Заместитель председателя Комитета по управлению муниципальным имуществом администрации МО ГО "Сыктывкар" Чупрова Ю.В., И.о. заведующего отделом арендных отношений и приватизации жилья Комитета по управлению муниципальным имуществом администрации МО ГО "Сыктывкар" Роговая Е.А., заведующий отделом по управлению муниципальным имуществом и землепользованию администрации Эжвинского района Котельникова Е.Н.</t>
  </si>
  <si>
    <t xml:space="preserve">Контрольное событие 25. Разработаны и приняты решения относительно вариантов использования муниципального имущества (аренда, безвозмездное пользование, залог, закрепление в оперативное управление, хозяйственное ведение и иное)
</t>
  </si>
  <si>
    <t>В рамках реализации плана (программы) приватизации имущества МО ГО "Сыктывкар" на 2022 год подготовлено 16 постановлений и 12 распоряжений об условиях приватизации: 17.01.2022,27.01.2022,28.01.2022,03.02.2022,04.02.2022,22.03.2022,16.03.2022,19.05.2022,06.07.2022,21.07.2022,19.08.2022.</t>
  </si>
  <si>
    <t>Заместитель председателя Комитета по управлению муниципальным имуществом администрации МО ГО "Сыктывкар" Чупрова Ю.В., заведующий отделом по управлению муниципальным имуществом и землепользованию администрации Эжвинского района Котельникова Е.Н.</t>
  </si>
  <si>
    <t xml:space="preserve">Контрольное событие 24. Реализован план (программа) приватизации имущества МО ГО "Сыктывкар" на 2022 год, утвержденный решением Совета МО ГО "Сыктывкар" от 16.12.2021 № 11/2021-141, принятие решения об условиях приватизации и проведение процедур определенным в решении способом
</t>
  </si>
  <si>
    <t>Осуществлена оценка муниципального имущества: 21.01.2022, 16.02.2022, 28.02.2022, 21.03.2022, 25.04.2022, 29.04.2022, 30.04.2022, 02.06.2022, 25.06.2022, 01.07.2022, 22.07.2022, 23.07.2022, 25.07.2022, 10.08.2022, 08.09.2022, 20.09.2022, выполнено 27 отчетов об оценке рыночной стоимости имущества размера арендной платы за пользование муниципальным имуществом (в том числе по Эжвинскому району - 8 отчетов).</t>
  </si>
  <si>
    <t xml:space="preserve">Контрольное событие 23. Осуществлена оценка муниципального имущества
</t>
  </si>
  <si>
    <t xml:space="preserve">Мероприятие 1.2.1.2. Управление и распоряжение имуществом МО ГО "Сыктывкар"
</t>
  </si>
  <si>
    <t>18.01.2022,25.01.2022,10.02.2022,05.03.2022,15.03.2022,17.05.2022,18.05.2022,19.05.2022,23.05.2022,24.05.2022,26.05.2022,07.06.2022,23.06.2022,27.06.2022 - зарегистрировано право собствености на 52 объекта недвижимого имущества (в том числе 9 объектов на территории Эжвинского района).</t>
  </si>
  <si>
    <t>Заведующий отделом фонда и управления имуществом Комитета по управлению муниципальным имуществом администрации МО ГО "Сыктывкар" Сажина С.В., заведующий сектором муниципальной собственности Комитета по управлению муниципальным имуществом администрации МО ГО "Сыктывкар" Байко К.В., заведующий отделом по управлению муниципальным имуществом и землепользованию администрации Эжвинского района Котельникова Е.Н.
.</t>
  </si>
  <si>
    <t xml:space="preserve">Контрольное событие 22. Подготовлен пакет документов для государственной регистрации права муниципальной собственности на недвижимое имущество МО ГО "Сыктывкар". Внесены изменения в реестр муниципальной собственности
</t>
  </si>
  <si>
    <t>10.01.2022,11.01.2022,12.01.2022,13.01.2022,14.01.2022,17.01.2022,18.01.2022,19.01.2022, 10.03.2022,11.03.2022,18.04.2022,19.04.2022,20.04.2022,01.06.2022,08.09.2022 - в Управлении Росреестра на учет в качестве бесхозяйного поставлено 73 объекта. Внесено в реестр муниципальной собствености МО ГО "Сыктывкар" в раздел "Бесхозяйное имущество" 23 объекта (в том числе 4 объекта на территории Эжвинского района).</t>
  </si>
  <si>
    <t>Заведующий отделом фонда и управления имуществом Комитета по управлению муниципальным имуществом администрации МО ГО "Сыктывкар" Сажина С.В., заведующий сектором муниципальной собственности Комитета по управлению муниципальным имуществом администрации МО ГО "Сыктывкар" Байко К.В., заведующий отделом по управлению муниципальным имуществом и землепользованию администрации Эжвинского района МО ГО "Сыктывкар" Котельникова Е.Н.</t>
  </si>
  <si>
    <t xml:space="preserve">Контрольное событие 21. Осуществлена постановка на учет имущества в качестве бесхозяйного
</t>
  </si>
  <si>
    <t>04.04.2022,01.07.2022,03.10.2022 - направлен отчет в Комитет Республики Коми имущественных и земельных отношений  (письмо № 01/1-07/266, 01/1-07/419, 01/1-07/419), выявлено 16 754 неучтенных обектов.</t>
  </si>
  <si>
    <t xml:space="preserve">Контрольное событие 20. Сформированы ежеквартальные отчеты по результатам проведения сплошной инвентаризации
</t>
  </si>
  <si>
    <t xml:space="preserve">Мероприятие 1.2.1.1. Проведение комплекса мероприятий по регистрации права собственности на муниципальное имущество, учет и актуализация реестра МО ГО "Сыктывкар"
</t>
  </si>
  <si>
    <t xml:space="preserve">Основное мероприятие 1.2.1. Управление, распоряжение и использование муниципального имущества МО ГО "Сыктывкар" (за исключением земельных участков)
</t>
  </si>
  <si>
    <t>22.03.2022-31.03.2022 - организовано участие во Всероссийской Неделе финансовой грамотности для детей и молодежи (http://сыктывкар.рф/administration/departament-finansov/finansovaya-gramotnost/vserossijskaya-nedelya-finansovoj-gramotnosti).
19.07.2022 - принято участие в VIII Всероссийском  конгрессе  волонтеров финансового просвещения (https://vk.com/syktdepfin?w=wall-72481435_3002).</t>
  </si>
  <si>
    <t>Консультант отдела методологии бюджетного процесса Ульянова А.И.</t>
  </si>
  <si>
    <t xml:space="preserve">Контрольное событие 19. Принято участие в региональных (межрегиональных) мероприятиях по взаимодействию финансовых, банковских, правоохранительных, образовательных и прочих институтов в области финансового просвещения населения
</t>
  </si>
  <si>
    <t>26.01.2022,22.02.2022,04.03.2022,10.03.2022,11.03.2022,30.03.2022,31.03.2022,18.04.2022,29.04.2022,11.05.2022,27.05.2022,01.06.2022,02.06.2022,07.06.2022,27.06.2022,30.06.2022,22.07.2022,05.08.2022,15.08.2022,19.08.2022,25.08.2022,02.09.2022,07.09.2022,16.09.2022,26.09.2022, 30.09.2022 - на официальном сайте (сыктывкар.рф) размещено 98 материалов, на официальном паблике Департамента финансов в социальной сети "Вконтакте" 212 материалов.</t>
  </si>
  <si>
    <t xml:space="preserve">Контрольное событие 18. Размещены информационные ресурсы в области финансовой грамотности населения
</t>
  </si>
  <si>
    <t>22.03.2022,23.03.2022,24.03.2022  - проведены мероприятия  по созданию открытой и доступной образовательной информационной среды, способствующей повышению уровня финансовой грамотности различных целевых групп населения.</t>
  </si>
  <si>
    <t xml:space="preserve">Контрольное событие 17. Осуществлены мероприятия по созданию открытой и доступной образовательной информационной среды, способствующей повышению уровня финансовой грамотности различных целевых групп населения
</t>
  </si>
  <si>
    <t xml:space="preserve">Мероприятие 1.1.4.2. Содействие созданию на территории МО ГО "Сыктывкар" систематизированного процесса повышения финансовой грамотности населения
</t>
  </si>
  <si>
    <t>28.06.2022  на официальном сайте администрации МО ГО "Сыктывкар" в разделе "Бюджет для граждан" размещен отчет об исполнении бюджета МО ГО "Сыктывкар" за 2021 год.</t>
  </si>
  <si>
    <t xml:space="preserve">Контрольное событие 16. Сформированы и размещены на официальном сайте администрации МО ГО "Сыктывкар" в сети Интернет брошюры "Бюджет для граждан"
</t>
  </si>
  <si>
    <t xml:space="preserve">В период 10.01.2022-30.09.2022  на официальном сайте (сыктывкар.рф) размещено 280 муниципальных правовых актов и иной бюджетной информации; в системе "Электронный бюджет" - 35 публикаций.
</t>
  </si>
  <si>
    <t xml:space="preserve">Контрольное событие 15. Размещена актуальная информация об исполнении бюджета МО ГО "Сыктывкар", о принимаемых муниципальных правовых актах (связанных с бюджетным процессом) на официальном сайте администрации МО ГО "Сыктывкар" в сети Интернет
</t>
  </si>
  <si>
    <t xml:space="preserve">Начальник сводно-аналитического отдела Мательская Н.А., консультант отдела методологии бюджетного процесса Ульянова А.И.
</t>
  </si>
  <si>
    <t xml:space="preserve">Контрольное событие 14. Проведены публичные слушания и общественная (публичная независимая) экспертиза проекта решения Совета МО ГО "Сыктывкар" "О бюджете МО ГО "Сыктывкар" на 2023 год и плановый период 2024 и 2025 годов"
</t>
  </si>
  <si>
    <t>ОМБП,САО</t>
  </si>
  <si>
    <r>
      <t>03.06.2022 проведены публичные слушания и общественная (публичная независимая) экспертиза проекта решения Совета МО ГО "Сыктывкар" "Об утверждении отчета об исполнении бюджета МО ГО "Сыктывкар" за 2021 год", решение организационного комитета МО ГО "Сыктывкар" по подготовке и проведению публичных слушаний  от 14.06.2022 № 2-ОК.
Материалы по отчету об исполнении бюджета МО ГО "Сыктывкар" за 2021 год направлены Председателю Общественного совета МО ГО "Сыктывкар" письмом от 26.05.2022 № 11-05/577.</t>
    </r>
    <r>
      <rPr>
        <sz val="10"/>
        <color rgb="FFFF0000"/>
        <rFont val="Times New Roman"/>
        <family val="1"/>
        <charset val="204"/>
      </rPr>
      <t xml:space="preserve">                                                                                                                                               
</t>
    </r>
    <r>
      <rPr>
        <sz val="10"/>
        <rFont val="Times New Roman"/>
        <family val="1"/>
        <charset val="204"/>
      </rPr>
      <t>30.05.2022 - Протокол XIII очередного заседания Общественного совета МО ГО "Сыктывкар" (пятого состава).</t>
    </r>
  </si>
  <si>
    <t xml:space="preserve">Контрольное событие 13. Проведены публичные слушания и общественная (публичная независимая) экспертиза проекта решения Совета МО ГО "Сыктывкар" "Об утверждении отчета об исполнении бюджета МО ГО "Сыктывкар" за 2021 год"
</t>
  </si>
  <si>
    <t xml:space="preserve">Мероприятие 1.1.4.1. Размещение информации о бюджете МО ГО "Сыктывкар" в средствах массовой информации и в сети Интернет
</t>
  </si>
  <si>
    <t xml:space="preserve">Основное мероприятие 1.1.4. Повышение доступности финансовой информации
</t>
  </si>
  <si>
    <t>СОД</t>
  </si>
  <si>
    <t>20.01.2022, 28.01.2022, 21.03.2022, 22.03.2022, 31.03.2022, 05.04.2022, 20.04.2022, 28.06.2022, 19.07.2022, 22.08.2022 - в рамках исполнения муниципальных контрактов  № СОЦС-000015, СОЦС-000015-2, ЦНК-200324, НДТ-КЖ-2022-1, ЦНК-220401, ЦНК-220407, 454-ТУ-ИБ/2022, ЭМ-МЗ-2022, НДТ-КЖ-2022-2, 1118-С10-БА - оказаны услуги по поставке/приобретению  программного обеспечения, запасных частей, расходных материалов, связанных с обеспечением текущих процессов составления и исполнения бюджета МО ГО "Сыктывкар", ведения бухгалтерского учета и формирования отчетности.</t>
  </si>
  <si>
    <t>Руководитель службы обеспечения деятельности Департамента финансов Мильковский А.В.</t>
  </si>
  <si>
    <t xml:space="preserve">Контрольное событие 12. Приобретены информационно-техническое оборудование, запасные части, расходные материалы, связанные с обеспечением текущих процессов составления и исполнения бюджета МО ГО "Сыктывкар", ведения бухгалтерского учета и формирования отчетности, в соответствии с Федеральным законом "О контрактной системе в сфере закупок товаров, работ, услуг для обеспечения государственных и муниципальных нужд" от 05.04.2013 № 44-ФЗ
</t>
  </si>
  <si>
    <t>ОБУИО</t>
  </si>
  <si>
    <t>20.01.2022,28.01.2022,21.03.2022,22.03.2022,31.03.2022,07.04.2022,01.06.2022,17.06.22,18.07.22,15.08.22- заключены муниципальные контракты  № СОЦС-000015, СОЦС-000015-2, ЦНК-200324, НДТ-КЖ-2022-1, ЦНК-220401,ЦНК-220407, 454-ТУ-ИБ/2022, ЭМ-МЗ-2022, НДТ-КЖ-2022-2, 1118-С10-БА -  на приобретение информационно-технического оборудования, программных продуктов, запасных частей, расходных материалов, связанных с обеспечением текущих процессов составления и исполнения бюджета МО ГО "Сыктывкар".</t>
  </si>
  <si>
    <t xml:space="preserve">Контрольное событие 11. Осуществлены процедуры закупки информационно-технического оборудования, запасных частей, расходных материалов, связанных с обеспечением текущих процессов составления и исполнения бюджета МО ГО "Сыктывкар", ведения бухгалтерского учета и формирования отчетности, в соответствии с Федеральным законом "О контрактной системе в сфере закупок товаров, работ, услуг для обеспечения государственных и муниципальных нужд" от 05.04.2013 № 44-ФЗ
</t>
  </si>
  <si>
    <t xml:space="preserve">Мероприятие 1.1.3.1. Приобретение информационно-технического оборудования, запасных частей, расходных материалов, связанных с обеспечением текущих процессов составления и исполнения бюджета МО ГО "Сыктывкар", ведения бухгалтерского учета и формирования отчетности
</t>
  </si>
  <si>
    <t xml:space="preserve">Основное мероприятие 1.1.3. Информационно-техническое сопровождение и обеспечение текущих процессов составления и исполнения бюджета МО ГО "Сыктывкар", ведения бухгалтерского учета и формирования отчетности
</t>
  </si>
  <si>
    <t>27.04.2022 - проект представлен в Совет МО ГО "Сыктывкар". Решение Совета МО ГО "Сыктывкар" от 23.06.2022 № 15/2022-238 "Об утверждении отчета об исполнении бюджета муниципального образования городского округа "Сыктывкар" за 2021 год".</t>
  </si>
  <si>
    <t xml:space="preserve">Контрольное событие 10. Сформирован и представлен в Совет МО ГО "Сыктывкар" проект решения Совета МО ГО "Сыктывкар" "Об утверждении отчета об исполнении бюджета МО ГО "Сыктывкар" за 2021 год"
</t>
  </si>
  <si>
    <t>02.02.2022, 02.03.2022, 04.04.2022,04.05.2022, 02.06.2022, 01.07.2022, 01.08.2022, 02.09.2022, - сформирован ежемесячный мониторинг просроченной кредиторской задолженности.</t>
  </si>
  <si>
    <t xml:space="preserve">Контрольное событие 9. Сформированы сведения о просроченной кредиторской задолженности
</t>
  </si>
  <si>
    <t>15.02.2022, 17.02.2022 - представлена консолидированная годовая отчетность за 2021г.
12.01.2022,17.01.2022,20.01.2022,26.01.2022,03.02.2022,04.02.2022,06.02.2022,10.02.2022,20.02.2022,03.03.2022,04.03.2022,05.03.2022,10.03.2022,18.03.2022,04.04.2022,05.04.2022,08.04.2022,11.04.2022,12.04.2022,05.05.2022,06.05.2022,11.05.2022,03.06.2022,06.06.2022,09.06.2022,10.06.2022,15.06.2022, 04.07.22, 05.07.22, 08.07.22, 03.08.22, 04.08.22, 09.08.22, 10.08.22, 11.08.22, 02.09.22, 06.09.22, 09.09.22-представлена месячная отчетность за декабрь 2021, январь 2022, февраль 2022, март 2022, апрель 2022, май 2022, июнь 2022, июль 2022, август 2022.
12.04.2022 - представлена отчетность за 1 квартал 2022, 14.07.2022-представлена отчетность за 2 квартал 2022.</t>
  </si>
  <si>
    <t xml:space="preserve">Контрольное событие 8. Осуществлено составление месячной, квартальной, годовой бюджетной отчетности об исполнении бюджета МО ГО "Сыктывкар" на основании бюджетной отчетности, представленной главными распорядителями бюджетных средств МО ГО "Сыктывкар"
</t>
  </si>
  <si>
    <t xml:space="preserve">Мероприятие 1.1.2.2. Ведение бюджетного учета, формирование бюджетной отчетности и отчета об исполнении бюджета МО ГО "Сыктывкар"
</t>
  </si>
  <si>
    <t>30.12.2021 утвержден кассовый план исполнения бюджета МО ГО "Сыктывкар" на 2022 год. Осуществляется ведение кассового плана исполнения бюджета МО ГО "Сыктывкар".</t>
  </si>
  <si>
    <t xml:space="preserve">Контрольное событие 7. Осуществлено утверждение и ведение кассового плана исполнения бюджета МО ГО "Сыктывкар" в установленном порядке
</t>
  </si>
  <si>
    <t>29.04.2022 - составлена и  ведется сводная бюджетная роспись МО ГО "Сыктывкар" в установленном порядке;
19.09.2022 - составлена и  ведется сводная бюджетная роспись МО ГО "Сыктывкар" в установленном порядке.</t>
  </si>
  <si>
    <t>Начальник сводно-аналитического отдела Мательская Н.А.</t>
  </si>
  <si>
    <t xml:space="preserve">Контрольное событие 6. Осуществлено составление и ведение сводной бюджетной росписи МО ГО "Сыктывкар" в установленном порядке
</t>
  </si>
  <si>
    <t>10.03.2022, 21.06.2022, 29.08.2022  - актуализировано постановление администрации МО ГО "Сыктывкар" от 30.12.2019 № 12/3921 "О мерах по реализации решения Совета МО ГО "Сыктывкар" о бюджете муниципального образования городского округа "Сыктывкар" на текущий финансовый год и плановый период".</t>
  </si>
  <si>
    <t xml:space="preserve">Контрольное событие 5. Утверждено (актуализировано) постановление администрации МО ГО "Сыктывкар" "О мерах по реализации решения Совета МО ГО "Сыктывкар" "О бюджете МО ГО "Сыктывкар" на текущий финансовый год и плановый период"
</t>
  </si>
  <si>
    <t xml:space="preserve">28.04.2022 утверждено решение Совета МО ГО "Сыктывкар" от 28.04.2022 № 14/2022-222 "О внесении изменений в решение Совета муниципального образования городского округа "Сыктывкар" от 16.12.2021 № 11/2021-161 "О бюджете муниципального образования городского округа "Сыктывкар" на 2022 год и плановый период 2023 и 2024 годов"; 
19.09.2022 утверждено решение Совета МО ГО "Сыктывкар" от 19.09.2022 № 17/2022-260 "О внесении изменений в решение Совета муниципального образования городского округа "Сыктывкар" от 16.12.2021 № 11/2021-161 "О бюджете муниципального образования городского округа "Сыктывкар" на 2022 год и плановый период 2023 и 2024 годов". </t>
  </si>
  <si>
    <t xml:space="preserve">Контрольное событие 4. Подготовлены и предоставлены в Совет МО ГО "Сыктывкар" проекты решений по внесению изменений в решение Совета МО ГО "Сыктывкар" "О бюджете МО ГО "Сыктывкар" на 2022 год и на плановый период 2023 и 2024 годов"
</t>
  </si>
  <si>
    <t xml:space="preserve">15.11.2022
</t>
  </si>
  <si>
    <t xml:space="preserve">Контрольное событие 3. Подготовлен и представлен в Совет МО ГО "Сыктывкар" проект решения Совета МО ГО "Сыктывкар" "О бюджете МО ГО "Сыктывкар" на 2023 год и на плановый период 2024 и 2025 годов"
</t>
  </si>
  <si>
    <t xml:space="preserve">Мероприятие 1.1.2.1. Организация и обеспечение исполнения бюджета МО ГО "Сыктывкар"
</t>
  </si>
  <si>
    <t xml:space="preserve">Основное мероприятие 1.1.2. Организация и обеспечение исполнения бюджета МО ГО "Сыктывкар", ведение бюджетного учета, формирование бюджетной отчетности
</t>
  </si>
  <si>
    <t xml:space="preserve">
</t>
  </si>
  <si>
    <t>ОМБП, САО</t>
  </si>
  <si>
    <t>16.02.2022, 07.09.2022 - актуализировано постановление администрации МО ГО "Сыктывкар" от 18.11.2020 № 11/2811 "О порядке определения объема и условиях предоставления из бюджета МО ГО "Сыктывкар" субсидий на иные цели муниципальным бюджетным и автономным учреждениям";
16.02.2022  - актуализировано распоряжение администрации МО ГО "Сыктывкар" от 18.02.2020 № 112-р "Об утверждении Порядка использования экономии, сложившейся по итогам осуществления закупок товаров, работ, услуг для обеспечения муниципальных нужд за счет средств бюджета МО ГО "Сыктывкар";
18.08.2022 - актуализировано постановление администрации МО ГО "Сыктывкар" от 29.07.2020 № 7/1708 "О порядке составления проекта бюджета МО ГО "Сыктывкар" на очередной финансовый год и плановый период";
28.09.2022 - актуализировано распоряжение администрации МО ГО "Сыктывкар" от 27.09.2018 № 658-р "О реализации мероприятий по достижению значений индикаторов, позволяющих обеспечить высокое качество управления муниципальными финансами, в рамках мониторинга соблюдения муниципальными образованиями в Республике Коми требований бюджетного законодательства Российской Федерации и оценки качества управления бюджетным процессом";
12.08.2022 - актуализировано распоряжение Департамента финансов администрации МО ГО "Сыктывкар" от 12.08.2015 № 23 "Об утверждении порядка и методики планирования бюджетных ассигнований бюджета МО ГО "Сыктывкар" на очередной финансовый год и плановый период"; 
29.08.2022 - актуализировано распоряжение Департамента финансов администрации МО ГО "Сыктывкар" от 31.12.2009 № 10 "Об утверждении Порядка составления и ведения сводной бюджетной росписи бюджета МО ГО "Сыктывкар" и Порядка составления и ведения бюджетных росписей главных распорядителей (главных администраторов источников финансирования дефицита) бюджета МО ГО "Сыктывкар";
27.09.2022 - актуализирован приказ Департамента финансов администрации МО ГО "Сыктывкар" от 04.10.2018 № 447/1 "О реализации распоряжения администрации МО ГО "Сыктывкар" от 27.09.2018 N 658-р "О реализации мероприятий по достижению значений индикаторов, позволяющих обеспечить высокое качество управления муниципальными финансами, в рамках мониторинга соблюдения муниципальными образованиями в Республике Коми требований бюджетного законодательства Российской Федерации и оценки качества управления бюджетным процессом".</t>
  </si>
  <si>
    <t xml:space="preserve">Контрольное событие 2. Утверждены (актуализированы) муниципальные правовые акты, связанные с организацией долгосрочного и текущего бюджетного планирования в МО ГО "Сыктывкар"
</t>
  </si>
  <si>
    <t xml:space="preserve">Мероприятие 1.1.1.2. Актуализация муниципальных правовых актов, связанных с организацией долгосрочного и текущего бюджетного планирования в МО ГО "Сыктывкар"
</t>
  </si>
  <si>
    <t>30.09.2022 принято постановление администрации МО ГО "Сыктывкар" от 30.09.2022 № 9/3118 "Об основных направлениях бюджетной и налоговой политики МО ГО "Сыктывкар" на 2023 год и плановый период 2024 и 2025 годов".</t>
  </si>
  <si>
    <t xml:space="preserve">01.10.2022
</t>
  </si>
  <si>
    <t xml:space="preserve">Контрольное событие 1. Разработано и согласовано постановление администрации МО ГО "Сыктывкар" "Об основных направлениях бюджетной и налоговой политики МО ГО "Сыктывкар" на 2023 год и на плановый период 2024 и 2025 годов"
</t>
  </si>
  <si>
    <t>Определены основные направления бюджетной и налоговой политики.</t>
  </si>
  <si>
    <t xml:space="preserve">Мероприятие 1.1.1.1. Определение основных направлений бюджетной и налоговой политики
</t>
  </si>
  <si>
    <t xml:space="preserve">Основное мероприятие 1.1.1 Организация долгосрочного и текущего бюджетного планирования в МО ГО "Сыктывкар"
</t>
  </si>
  <si>
    <t>Подпрограмма 1 "Управление муниципальными финансами"</t>
  </si>
  <si>
    <t xml:space="preserve">Источник финансирования </t>
  </si>
  <si>
    <t xml:space="preserve">Факт </t>
  </si>
  <si>
    <t xml:space="preserve">План </t>
  </si>
  <si>
    <t xml:space="preserve">Дата наступления и содержание меропярития, контрольного события в отчетном периоде </t>
  </si>
  <si>
    <t xml:space="preserve">№ п/п </t>
  </si>
  <si>
    <t>Наименование муниципальной программы: "Финансы и муниципальный долг" 
отчетный период: 9 мес. 2022 года
Ответственный исполнитель: Департамент финансов администрации  МО ГО "Сыктывкар"</t>
  </si>
  <si>
    <t>Вывод об эффективности реализации муниципальной программы за отчетный период: Реализация муниципальной программы МО ГО "Сыктывкар" "Открытый муниципалитет" является эффективной по итогам реализации за 9 месяцев 2022 года.                                                                                                                                                                                                                                                                                                                                                                                                                    Эффективность = ((ВМ 3/ 4М)+(ВК 14/18 К)+(ОС 39 424,2/С 53 755,4)) / 3 *100%= 75,4  % (эффективна, если больше или равно 50 %).</t>
  </si>
  <si>
    <t>17.05.2022 заключен договор № 453-ТУ-ИБ/2022 на оказание услуг в области защиты персональных данных со сроком действия до 31.12.2022.</t>
  </si>
  <si>
    <t>Заместитель директора МБУ "ГИКЦ" А.С.Лактионов</t>
  </si>
  <si>
    <t xml:space="preserve">Контрольное событие 26.
Осуществлена процедура закупки услуг по технической поддержке информационных технологий в сфере информационной безопасности </t>
  </si>
  <si>
    <t>21.04.2022, 26.04.2022 заключены муниципальные контракты № 0307300005222000149, № 0307300005222000153 на поставку лицензий коипьютерного программного обеспечения средств защиты информации.</t>
  </si>
  <si>
    <t>Контрольное событие 25.
Осуществлена процедура закупки средств защиты информации</t>
  </si>
  <si>
    <t>Осуществлено оснащение средствами защиты информации всех автоматизированных рабочих мест отраслевых (функциональных), территориальных органов администрации МО ГО «Сыктывкар», иных органов МО ГО «Сыктывкар» и муниципальных учреждений, подлежащих обеспечению средствами защиты.</t>
  </si>
  <si>
    <t>Директор МБУ "ГИКЦ" М.Г. Шаталов</t>
  </si>
  <si>
    <t>Мероприятие 2.5.1.1. 
Выполнение работ по оснащению средствами защиты информации автоматизированных рабочих мест, а также оказанию услуг по разработке (актуализации) пакета документов в области защиты информации</t>
  </si>
  <si>
    <t>Начальник управления делами администрации МО ГО "Сыктывкар" Н.А. Левицкая</t>
  </si>
  <si>
    <t>Основное мероприятие 2.5.1.
Создание условий для функционирования муниципальных учреждений (организаций)</t>
  </si>
  <si>
    <t>30.05.2022 заключен муниципальный контракт  с ООО "Феликс-Коми" на поставку мебели.</t>
  </si>
  <si>
    <t>Директор МБУ "Муниципальный архив г. Сыктывкара"
Р.В. Паплинская</t>
  </si>
  <si>
    <t>Контрольное событие 24. 
Осуществлена процедура закупки мебели</t>
  </si>
  <si>
    <r>
      <t>28.03.2022 заключен муниципальный контракт с ИП Софьин А.В. на поставку товара</t>
    </r>
    <r>
      <rPr>
        <sz val="11"/>
        <color rgb="FFFF0000"/>
        <rFont val="Times New Roman"/>
        <family val="1"/>
        <charset val="204"/>
      </rPr>
      <t>.</t>
    </r>
  </si>
  <si>
    <t>Контрольное событие 23. 
Осуществлена процедура закупки бактерицидного рециркулятора</t>
  </si>
  <si>
    <t>27.04.2022 заключен муниципальный контракт № СОЦС-001031 с ООО "Содействие" на поставку товара и оказание услуг.</t>
  </si>
  <si>
    <t>Контрольное событие 22.                                               Осуществлена процедура закупки услуг по фискализации, активации и обслуживанию контрольно-кассовой техники</t>
  </si>
  <si>
    <t>30.05.2022 в целях обеспечения деятельности учреждения приобретены основные средства.</t>
  </si>
  <si>
    <t>Мероприятие 2.4.1.4.                        
Приобретение основных средств для обеспечения деятельности учреждения</t>
  </si>
  <si>
    <t>7.4.</t>
  </si>
  <si>
    <t>Контрольное событие 21.
Сотрудниками получены документы, подтверждающие прохождение обучения</t>
  </si>
  <si>
    <t xml:space="preserve">Мероприятие 2.4.1.3.       
Проведение обучения сотрудников       </t>
  </si>
  <si>
    <t>7.3.</t>
  </si>
  <si>
    <t>Ведется работа по подготовке документации на приобретение лицензий на право использования системы корпоративного электронного документооборота администрации МО ГО "Сыктывкар".</t>
  </si>
  <si>
    <t xml:space="preserve">Контрольное событие 20. 
Осуществлена процедура закупки лицензий на право использования системы корпоративного электронного документооборота администрации МО ГО "Сыктывкар" </t>
  </si>
  <si>
    <t>22.04.2022 заключен муниципальный контракт № 0307300005222000148 на оказание услуг по адаптации и сопровождению экземпляров Системы "Консультант Плюс" для 26 юридических лиц со сроком исполнения до 31.12.2022.</t>
  </si>
  <si>
    <t>Контрольное событие 19. 
Осуществлена процедура закупки систем нормативно-справочной информации, а также услуг по их технической поддержке</t>
  </si>
  <si>
    <t>Директор МБУ "ГИКЦ" М.Г.Шаталов</t>
  </si>
  <si>
    <t>Мероприятие 2.4.1.2. 
Выполнение работ по поддержке деятельности учреждений услугами по своевременному приобретению и обслуживанию оборудования и информационных систем, обучению сотрудников.</t>
  </si>
  <si>
    <t xml:space="preserve">27.05.2022 заключен муниципальный контракт № 030730000522000232 на поставку сетевого оборудования. По результатам исполнения муниципального контракта получен коммутатор (1 шт). 26.09.2022 заключен муниципальный контракт № 0307300005222000400 на поставку 4-х маршрутизаторов со сроком исполнения до 26.10.2022 </t>
  </si>
  <si>
    <t>Контрольное событие 18. 
Осуществлена процедура закупки серверного и коммуникационного оборудования</t>
  </si>
  <si>
    <t xml:space="preserve">15.03.2022 размещено извещение о проведении электронного аукциона на поставку лицензий на право использования компьютерного программного обеспечения MS Windows для работы в ГИС РК Смарт-Бюджет и Свод-Смарт. Закупка была отменена по причине наличия на официальном сайте ООО "Кейсистемс" информации о возможности работы указанных систем в ОС Linux. Закупка была отложена до получения актуальной информации от ГАУ РК "ЦИТ" о поддерживаемых ОС государственными информационными системами Республики Коми. 24.06.2022 от ГАУ РК "ЦИТ" получена информация от ГАУ РК "ЦИТ" с реестром государственных информационных систем. Идет подготовка документации на приобретение импортозамещенной операционной системы. </t>
  </si>
  <si>
    <t>Контрольное событие 17. 
Осуществлена процедура закупки программного обеспечения</t>
  </si>
  <si>
    <t>16.02.2022, 17.02.2022 размещены извещения о проведении электронных аукционов на поставку компьютерного оборудования. Закупки признаны несостоявшимися по причине отсутствия заявкок на участие в закупке. 10.06.2022 повторно размещено извещение на проведение электронного аукциона на поставку персонального компьютера (моноблок). 03.10.2022 заключен муниципальный контракт № 0307300005222000404 на постаку 22-х моноблоков со сроком исполнения до 04.11.2022.
По результатам исполнения договора от 21.01.2022 №НКЦС-00099/2 получено 2 многофункциональных устройства. По результатам исполнения муниципального контракта от 06.10.2021 №0307300005221000805 получено 20 системных блоков. По результатам исполнения муниципального контракта от 19.07.2022 №0307300005222000292 приобретено 15 моноблоков.</t>
  </si>
  <si>
    <t>Контрольное событие 16. 
Осуществлена процедура закупки компьютерного оборудования и оргтехники</t>
  </si>
  <si>
    <t xml:space="preserve">Выполнены работы по увеличению количества автоматизированных рабочих мест отраслевых (функциональных), территориальных органов администрации МО ГО "Сыктывкар", иных органов МО ГО "Сыктывкар" и муниципальных учреждений - за период с марта по сентябрь 2022 года обновлено 27 автоматизированных рабочих мест. В ноябре-декабре 2022 года планируется обновление не менее 30 автоматизированных рабочих мест. 
</t>
  </si>
  <si>
    <t>Мероприятие 2.4.1.1. 
Выполнение работ по увеличению количества автоматизированных рабочих мест отраслевых (функциональных), территориальных органов администрации МО ГО "Сыктывкар", иных органов МО ГО "Сыктывкар" и муниципальных учреждений, обеспеченных современными компьютерами и программным обеспечением</t>
  </si>
  <si>
    <t>Основное мероприятие 2.4.1.
Создание условий для функционирования муниципальных учреждений (организаций)</t>
  </si>
  <si>
    <t>24.01.2022 заключен договор №SC469 "О предоставлении телекоммуникационных услуг".</t>
  </si>
  <si>
    <t>Контрольное событие 15. 
Осуществлена процедура закупки услуг по предоставлению дополнительных услуг связи</t>
  </si>
  <si>
    <t>24.01.2022 заключены договоры № 211000038970, № 211000027287 на оказание услуг передачи данных и телематических услуг в сети Интернет. 14.03.2022 заключен договор № 0307300005222000042 на оказание услуг по предоставлению доступа в сеть "Интернет".</t>
  </si>
  <si>
    <t>Контрольное событие 14. 
Осуществлена процедура закупки услуг по предоставлению телематических услуг связи</t>
  </si>
  <si>
    <t>09.03.2022 заключен договор № 0307300005222000033 на оказание услуг по предоставлению каналов связи.</t>
  </si>
  <si>
    <t>Контрольное событие 13. 
Осуществлена процедура закупки услуг по предоставлению каналов связи</t>
  </si>
  <si>
    <t>14.03.2022
В целях обеспечения устойчивого функционирования корпоративной сети передачи данных заключены договоры на оказание услуг передачи данных, телематических услуг в сети Интернет, телекоммуникационных услуг.</t>
  </si>
  <si>
    <t>Мероприятие 2.3.1.1. 
Выполнение работ по обеспечению устойчивого функционирования корпоративной сети передачи данных администрации МО ГО "Сыктывкар"</t>
  </si>
  <si>
    <t>Основное мероприятие 2.3.1.
Создание условий для функционирования муниципальных учреждений (организаций)</t>
  </si>
  <si>
    <t xml:space="preserve">Директор МБУ "Муниципальный архив 
г. Сыктывкара"
Р.В. Паплинская
</t>
  </si>
  <si>
    <t>Контрольное событие 12.                                                  Описано и переведено в электронный вид не менее 2% архивных документов, находящихся на хранении в муниципальном архиве г. Сыктывкара</t>
  </si>
  <si>
    <t>Мероприятие 2.2.1.4.                    
Описание архивных документов, создание справочно-поисковых средств к ним, подготовка справочно-информационных изданий о составе и содержании архивных фондов</t>
  </si>
  <si>
    <t xml:space="preserve">Контрольное событие 11. 
Принято не менее 100 единиц архивных документов на хранение в муниципальный архив г. Сыктывкара </t>
  </si>
  <si>
    <t xml:space="preserve">Мероприятие 2.2.1.3.         
Комплектование архивными документами </t>
  </si>
  <si>
    <t>Контрольное событие 10. 
Обеспечена сохранность и учет не менее 41 485 единиц архивных документов и 6 фондов, находящихся на хранении и учете в муниципальном архиве г. Сыктывкара</t>
  </si>
  <si>
    <t>Директор МБУ "Муниципальный архив 
г. Сыктывкара"
Р.В. Паплинская</t>
  </si>
  <si>
    <t>Мероприятие 2.2.1.2.                                                 Обеспечение сохранности и учет архивных документов</t>
  </si>
  <si>
    <t>Заместитель начальника управления делами - заведующий контрольно-аналитическим отделом администрации МО ГО "Сыктывкар" - М.А.Каюкова; заместитель директора МБУ "ГИКЦ" Н.М.Тыренкова</t>
  </si>
  <si>
    <t>Контрольное событие 9. 
Доля муниципальных услуг, предоставляемых по принципу "одного окна", от общего количества муниципальных услуг, утвержденных Реестром муниципальных услуг, предоставляемых администрацией МО ГО "Сыктывкар", составила не менее 80 %</t>
  </si>
  <si>
    <t>Мероприятие 2.2.1.1.
Ведение информационных ресурсов и баз данных</t>
  </si>
  <si>
    <t>Основное мероприятие 2.2.1. Обеспечение деятельности (оказания услуг) муниципальных учреждений (организаций)</t>
  </si>
  <si>
    <t>Контрольное событие 8. 
Проведены необходимые мероприятия по созданию условий для использования в администрации МО ГО "Сыктывкар", иных органах МО ГО "Сыктывкар" и муниципальных учреждениях автоматизированных информационных систем, в том числе государственных автоматизированных информационных систем</t>
  </si>
  <si>
    <t xml:space="preserve">Мероприятие 2.1.1.2. 
Создание условий для использования в администрации МО ГО "Сыктывкар", иных органах МО ГО "Сыктывкар" и муниципальных учреждениях автоматизированных информационных систем, в том числе государственных автоматизированных информационных систем </t>
  </si>
  <si>
    <t>Контрольное событие 7. 
Проведены необходимые мероприятия по техническому сопровождению и эксплуатации, выводу из эксплуатации информационных систем и компонентов информационно-телекоммуникационной инфраструктуры</t>
  </si>
  <si>
    <t>Мероприятие 2.1.1.1.
Техническое сопровождение и эксплуатация, вывод из эксплуатации информационных систем и компонентов информационно-телекоммуникационной инфраструктуры</t>
  </si>
  <si>
    <t>Основное мероприятие 2.1.1. 
Обеспечение деятельности (оказания услуг) муниципальных учреждений (организаций)</t>
  </si>
  <si>
    <t>Подпрограмма 2 Электронный муниципалитет</t>
  </si>
  <si>
    <t>11.03.2022 
Подготовлен отчет о погашении обоснованной кредиторской задолженности МАУ "Сыктывкарский информационно-издательский центр "Панорама столицы". Просроченная кредиторская задолженность погашена в полном объеме.</t>
  </si>
  <si>
    <t>Директор МАУ "Сыктывкарский информационно-издательский центр "Панорама столицы" М.Г. Рудавина</t>
  </si>
  <si>
    <t>Контрольное событие 6. 
Подготовлен отчет о погашении обоснованной кредиторской задолженности МАУ "Сыктывкарский информационно-издательский центр "Панорама столицы"</t>
  </si>
  <si>
    <t>Просроченная кредиторская задолженность МАУ "Сыктывкарский информационной-издательский центр "Панорама столицы" отсутствует.</t>
  </si>
  <si>
    <t>Мероприятие 1.2.2.1. 
Погашение обоснованной кредиторской задолженности МАУ "Сыктывкарский информационно-издательский центр "Панорама столицы"</t>
  </si>
  <si>
    <t>Начальник управления информации и социальных коммуникаций администрации МО ГО "Сыктывкар"  М.Г.Лысаковская</t>
  </si>
  <si>
    <t>Основное мероприятие 1.2.2. 
Создание условий для функционирования муниципальных учреждений (организаций)</t>
  </si>
  <si>
    <t>15.04.2022, 15.07.2022
Осуществлен выпуск печатного издания - газеты "Панорама столицы", публикация на его страницах муниципальных правовых актов и размещение материалов о деятельности органов местного самоуправления, распространение иной официальной и социально значимой информации объемом тиража 1071,8 листов печатных, 36 номеров.</t>
  </si>
  <si>
    <t>ежеквартально, до 15 числа месяца, следующего за отчётным периодом</t>
  </si>
  <si>
    <t>Контрольное событие 5. 
Подготовлен отчет  МАУ "Сыктывкарский информационно-издательский центр "Панорама столицы" о выполнении муниципального задания</t>
  </si>
  <si>
    <t xml:space="preserve">Заместитель начальника управления информации и социальных коммуникаций администрации МО ГО "Сыктывкар" И.В.Лодыгин
</t>
  </si>
  <si>
    <t>Мероприятие 1.2.1.1. 
Осуществление издательской деятельности (выпуск печатного издания - газеты "Панорама столицы", публикация на ее страницах муниципальных правовых актов и размещение материалов о деятельности органов местного самоуправления, распространение иной официальной и социально значимой информации)</t>
  </si>
  <si>
    <t>Основное мероприятие 1.2.1. 
Обеспечение деятельности (оказания услуг) муниципальных учреждений (организаций)</t>
  </si>
  <si>
    <t>31.03.2022, 30.06.2022, 30.09.2022
Информация о социально значимых общегородских мероприятиях, проводимых  администрацией МО ГО "Сыктывкар", размещалась  в группе «Официальный Сыктывкар» (https://vk.com/amogosykt) в социальной сети "ВКонтакте" и в группе "Администрация МО ГО "Сыктывкар" (https://ok.ru/group/60938599399607) в социальной сети "Одноклассники".</t>
  </si>
  <si>
    <t xml:space="preserve">ежеквартально
</t>
  </si>
  <si>
    <t>Заместитель начальника управления информации и социальных коммуникаций администрации МО ГО "Сыктывкар" И.В.Лодыгин</t>
  </si>
  <si>
    <t>Контрольное событие 4. 
Размещена информация о социально-значимых общегородских мероприятиях, проводимых  администрацией МО ГО "Сыктывкар", на публичных страницах в социальных сетях</t>
  </si>
  <si>
    <t>31.03.2022, 30.06.2022, 30.09.2022
Проведено 9 "прямых линий" в рамках единого информационного дня совместно со службой Общественной приемной Главы Республики Коми по г. Сыктывкару ГКУ «Центр обеспечения деятельности Администрации Главы Республики Коми».</t>
  </si>
  <si>
    <t>Контрольное событие 3. 
Организовано проведение "прямых линий"</t>
  </si>
  <si>
    <t>31.03.2022, 30.06.2022, 30.09.2022
Подготовлено 309 информационных сообщений о социально значимых общегородских мероприятиях, проводимых администрацией МО ГО "Сыктывкар", для размещения на лентах информационных интернет-агентств "БНКоми", "Комиинформ" и "Прогород", а также 6 сюжетов в эфире телеканалов "Юрган" и "Коми Гор" хронометражем 12 минут 22 секунды.</t>
  </si>
  <si>
    <t>Контрольное событие 2. 
Подготовлена информация о социально-значимых общегородских мероприятиях, проводимых  администрацией МО ГО "Сыктывкар", и размещена в информационных интернет-агентствах, на телевидении</t>
  </si>
  <si>
    <t>31.03.2022, 30.06.2022, 30.09.2022
На официальном сайте администрации МО ГО "Сыктывкар" опубликовано 228 пресс-релизов.</t>
  </si>
  <si>
    <t>Контрольное событие 1. 
Подготовлены и размещены официальные пресс-релизы на официальном сайте администрации МО ГО "Сыктывкар"</t>
  </si>
  <si>
    <t>Мероприятие 1.1.1.1.  
Информирование о социально-значимых общегородских мероприятиях  на официальном сайте администрации МО ГО "Сыктывкар" и в электронных средствах массовой информации</t>
  </si>
  <si>
    <t>Начальник управления информации и социальных коммуникаций администрации МО ГО "Сыктывкар" М.Г. Лысаковская</t>
  </si>
  <si>
    <t>Основное мероприятие 1.1.1. 
Освещение в средствах массовой информации социально значимых мероприятий, проводимых на территории МО ГО "Сыктывкар"</t>
  </si>
  <si>
    <t>Подпрограмма 1 Информационное общество</t>
  </si>
  <si>
    <t>Расходы на реализацию программы, тыс. руб.</t>
  </si>
  <si>
    <t>Дата наступления и содержание контрольного события в отчетном периоде</t>
  </si>
  <si>
    <t>Статус контрольного события</t>
  </si>
  <si>
    <t xml:space="preserve">Форма мониторинга
             реализации муниципальной программы (квартальная)
            Наименование муниципальной программы: "Открытый муниципалитет"
                     отчетный период 9 мес. 2022 г.
            Ответственный исполнитель: управление делами администрации МО ГО "Сыктывкар"
</t>
  </si>
  <si>
    <t>*плановое финансирование соответствует утвержденному в МП</t>
  </si>
  <si>
    <t>Эффективность = ((0/0)+(3/3)+(4563,6/4843,8)) / 3 *100%= 64,7 % (эффективна, если больше или равно 50%)</t>
  </si>
  <si>
    <r>
      <t>На информационных ресурсах администрации МО ГО "Сыктывкар" размещено</t>
    </r>
    <r>
      <rPr>
        <sz val="10"/>
        <color rgb="FFFF0000"/>
        <rFont val="Times New Roman"/>
        <family val="1"/>
        <charset val="204"/>
      </rPr>
      <t xml:space="preserve"> </t>
    </r>
    <r>
      <rPr>
        <sz val="10"/>
        <rFont val="Times New Roman"/>
        <family val="1"/>
        <charset val="204"/>
      </rPr>
      <t>7 материалов о деятельности социально ориентированных некоммерческих организаций</t>
    </r>
  </si>
  <si>
    <t>Начальник управления информации и социальных коммуникаций администрации МО ГО «Сыктывкар» Лысаковская М.Г.</t>
  </si>
  <si>
    <t>Контрольное событие 8 «Размещено на информационных ресурсах администрации МО ГО «Сыктывкар» не менее 12 материалов о деятельности социально ориентированных некоммерческих организаций»</t>
  </si>
  <si>
    <t>Мероприятие 2.2.1.1 «Ежемесячное размещение материалов на информационных ресурсах администрации МО ГО «Сыктывкар» о деятельности социально ориентированных некоммерческих организаций, о реализуемых ими проектах»</t>
  </si>
  <si>
    <t>Основное мероприятие 2.2.1. «Оказание информационной поддержки социально ориентированным некоммерческим организациям»</t>
  </si>
  <si>
    <t>6</t>
  </si>
  <si>
    <t xml:space="preserve">Заключены договоры аренды, безвозмездного пользования муниципальным имуществом МО ГО "Сыктывкар" с 33 социально ориентированными некоммерческими организациями </t>
  </si>
  <si>
    <t>И.о. заведующего отделом арендных отношений и приватизации жилья Роговая Е.А., заведующий отделом фонда и управления имуществом Сажина С.В.</t>
  </si>
  <si>
    <t>Контрольное событие 7 «Предоставлено в аренду, в безвозмездное пользование    муниципальное имущество   МО ГО "Сыктывкар" не менее 7 социально ориентированным некоммерческим организациям»</t>
  </si>
  <si>
    <t xml:space="preserve">И.о. заведующего отделом арендных отношений и приватизации жилья Роговая Е.А., заведующий отделом фонда и управления имуществом Сажина С.В.
</t>
  </si>
  <si>
    <t>Мероприятие 2.1.2.1. «Предоставление в аренду, в безвозмездное пользование  муниципального имущества социально ориентированным некоммерческим организациям»</t>
  </si>
  <si>
    <t>Основное мероприятие 2.1.2.  «Оказание имущественной поддержки социально ориентированным некоммерческим организациям»</t>
  </si>
  <si>
    <t>5</t>
  </si>
  <si>
    <t>По мере заключения соглашений</t>
  </si>
  <si>
    <t>Заместитель начальника управления - начальник отдела организационно-методической и экономической работы управления культуры администрации МО ГО «Сыктывкар» Парнева Т.А.</t>
  </si>
  <si>
    <t>Контрольное событие 6 «Заключены соглашения о  предоставлении субсидий социально ориентированным некоммерческим организациям на реализацию  мероприятий в сфере культуры и искусства»</t>
  </si>
  <si>
    <t>Мероприятие 2.1.1.3. «Предоставление субсидий социально ориентированным некоммерческим организациям на реализацию мероприятий в сфере культуры и искусства»</t>
  </si>
  <si>
    <t>Заключено 15 соглашений (договоров) о предоставлении из бюджета МО ГО «Сыктывкар» гранта
в форме субсидии в соответствии с пунктом 4 статьи 78.1
Бюджетного кодекса Российской Федерации
(от 20.07.2022 № 1, от 20.07.2022 № 2, от 20.07.2022 № 3, от 20.07.2022 № 4, от 20.07.2022 № 5, от 20.07.2022 № 6, от 20.07.2022 № 7, от 20.07.2022 № 8, от 20.07.2022 № 9, от 20.07.2022 № 10, от 20.07.2022 № 11, от 20.07.2022 № 12, от 20.07.2022 № 13, от 20.07.2022 № 14, от 20.07.2022 № 15)</t>
  </si>
  <si>
    <t>Заведующий сектором по связям с общественностью управления по связям с общественностью и социальной работе администрации МО ГО «Сыктывкар» Войченко О.В.</t>
  </si>
  <si>
    <t>Контрольное событие 5 «Заключены соглашения о предоставлении грантов в форме субсидий социально ориентированным некоммерческим организациям на реализацию социально значимых проектов»</t>
  </si>
  <si>
    <t xml:space="preserve">Заведующий сектором по связям с общественностью управления по связям с общественностью и социальной работе администрации МО ГО «Сыктывкар» Войченко О.В.
</t>
  </si>
  <si>
    <t>Мероприятие 2.1.1.2. «Предоставление грантов в форме субсидий социально ориентированным некоммерческим организациям на реализацию проектов, способствующих решению вопросов местного значения, поддержку общественных инициатив, развитию гражданской активности населения по решению социально значимых проблем»</t>
  </si>
  <si>
    <t>Заключено 4 соглашения (договора) о предоставлении субсидий социально ориентированным некоммерческим организациям на финансовое обеспечение расходов, связанных с осуществлением уставной деятельности (от 17.03.2022 № 1/2022- СО НКО, от 17.03.2022 № 4/2022- СО НКО, от 18.03.2022 № 3/2022- СО НКО, от 18.03.2022 № 2/2022- СО НКО)</t>
  </si>
  <si>
    <t>По мере заключения соглашений (договоров)</t>
  </si>
  <si>
    <t>Заместитель начальника управления – заведующий отделом по социальной работе и охране здоровья управления по связям с общественностью и социальной работе администрации МО ГО «Сыктывкар» Седова Д.З.</t>
  </si>
  <si>
    <t>Контрольное событие 4 «Заключены соглашения (договры) о предоставлении субсидий социально ориентированным некоммерческим организациям на финансовое обеспечение расходов, связанных с осуществлением уставной деятельности»</t>
  </si>
  <si>
    <t>Мероприятие 2.1.1.1 «Предоставление субсидий социально ориентированным некоммерческим организациям на финансовое обеспечение расходов, связанных с осуществлением уставной деятельности»</t>
  </si>
  <si>
    <t xml:space="preserve">всего              </t>
  </si>
  <si>
    <t>Начальник управления по связям с общественностью и социальной работе администрации МО ГО «Сыктывкар» Н.С. Клюева</t>
  </si>
  <si>
    <t>Основное мероприятие 2.1.1. "Оказание финансовой поддержки социально ориентированным некоммерческим организациям"</t>
  </si>
  <si>
    <t>4</t>
  </si>
  <si>
    <t>Подпрограмма 2 «Поддержка социально ориентированных некоммерческих организаций»</t>
  </si>
  <si>
    <t xml:space="preserve">02.02.2022, 01.03.2022, 04.04.2022, 05.05.2022, 31.05.2022, 04.07.2022, 05.08.2022, 02.09.2022  направлены отчеты в Министерство труда, занятости и социальной защиты Республики Коми о персональных поздравлениях ветеранов Великой Отечественной войны   </t>
  </si>
  <si>
    <t>Эксперт-аналитик сектора по связям с общественностью управления по связям с общественностью и социальной работе администрации МО ГО "Сыктывкар" Липина Е.В.</t>
  </si>
  <si>
    <t>Контрольное событие 3 «Направлен отчет в Министерство труда, занятости и социальной защиты Республики Коми о персональных поздравлениях ветеранов Великой Отечественной войны»</t>
  </si>
  <si>
    <t>Мероприятие 1.3.1.1. «Вручение ветеранам Великой Отечественной войны персональных поздравлений в связи с традиционно считающимися юбилейными днями рождения, начиная с 90-летия»</t>
  </si>
  <si>
    <t>Основное мероприятие 1.3.1 «Улучшение качества жизни ветеранов Великой Отечественной войны путем реализации мероприятий, направленных на повышение внимания к ветеранам»</t>
  </si>
  <si>
    <t>3</t>
  </si>
  <si>
    <t>В 1 квартале сформирован и направлен в Министерство труда, занятости и социальной защиты Республики Коми 1 пакет документов, необходимых для выдвижения многодетных семей на награждение Премией Правительства Республики Коми лучшим многодетным семьям в Республике Коми (14.03.2022 года)</t>
  </si>
  <si>
    <t>Контрольное событие 2 «Сформировано и направлено в органы исполнительной власти Республики Коми не менее 1 пакета документов, необходимых для выдвижения многодетных семей на награждение орденом «Родительская слава» (медалью ордена "Родительская слава» или премией Правительства Республики Коми лучшим многодетным семьям в Республике Коми)»</t>
  </si>
  <si>
    <t>Мероприятие 1.2.1.1 «Подготовка к рассмотрению муниципальными комиссиями документов, необходимых для выдвижения многодетных семей на соискание премий Правительства Республики Коми лучшим многодетным семьям в Республике Коми»</t>
  </si>
  <si>
    <t>Основное мероприятие 1.2.1. «Выдвижение многодетных семей, из числа отвечающих установленным требованиям, на награждение орденом «Родительская слава»  (медалью ордена «Родительская слава» или на соискание премий Правительства Республики Коми лучшим многодетным семьям в Республике Коми)»</t>
  </si>
  <si>
    <t>Начальник управления образования администрации МО ГО "Сыктывкар" Бригида О.Ю.</t>
  </si>
  <si>
    <t>Контрольное событие 1 «Обучено по основным общеобразовательным программам, в том числе разработанным адаптированным основным образовательным программам, 100% детей с ограниченными возможностями здоровья в возрасте 7 - 18 лет, которым показано обучение (в соответствии с образовательным маршрутом)»</t>
  </si>
  <si>
    <t>Мероприятие 1.1.1.1 «Реализация муниципальными общеобразовательными организациями основных общеобразовательных программ, в том числе адаптированных основных образовательных программ, разработанных в соответствии с рекомендациями психолого-медико-педагогических комиссий и образовательным маршрутом»</t>
  </si>
  <si>
    <t>Основное мероприятие 1.1.1. «Создание условий для обучения детей с ограниченными возможностями здоровья»</t>
  </si>
  <si>
    <t>Не актуально</t>
  </si>
  <si>
    <t>Подпрограмма 1 «Поддержка социально незащищенных категорий гражданг»</t>
  </si>
  <si>
    <t>Наименование подпрограммы, основного мероприятия, мероприятий, реализуемых в рамках основного мероприятия, контрольного события</t>
  </si>
  <si>
    <t>Ответственный исполнитель: управление по связям с общественностью и социальной работе администрации МО ГО "Сыктывкар"</t>
  </si>
  <si>
    <t>отчетный период   1II квартал 2022 года</t>
  </si>
  <si>
    <t>Наименование муниципальной программы: Развитие социальной сферы</t>
  </si>
  <si>
    <t>*)  Изменение в Плане  реализации пройдет в 4 кв.</t>
  </si>
  <si>
    <t>Эффективность = ((ВМ 0/ 0М)+(ВК 9/9 К)+(ОС 635 685,6/С 839494,2)) / 3 *100%= 58,6  % (эффективна, если больше или равно 50 %).</t>
  </si>
  <si>
    <r>
      <t xml:space="preserve">Вывод об эффективности реализации муниципальной программы за отчетный период: Реализация муниципальной программы МО ГО "Сыктывкар" "Развитие культуры, физической культуры и спорта" является </t>
    </r>
    <r>
      <rPr>
        <b/>
        <sz val="14"/>
        <color indexed="17"/>
        <rFont val="Times New Roman"/>
        <family val="1"/>
        <charset val="204"/>
      </rPr>
      <t>эффективной</t>
    </r>
    <r>
      <rPr>
        <b/>
        <sz val="14"/>
        <rFont val="Times New Roman"/>
        <family val="1"/>
        <charset val="204"/>
      </rPr>
      <t xml:space="preserve"> по итогам реализации за  9 месяцев 2022 года.</t>
    </r>
  </si>
  <si>
    <t xml:space="preserve">Муниципальная программа  "Развитие культуры, физической культуры и спорта" (ИТОГО) </t>
  </si>
  <si>
    <t>Ежеквартально, не позднее 20 числа месяца, следующего за отчетным кварталом</t>
  </si>
  <si>
    <t>Главный специалист отдела ОМиЭР управления культуры администрации МО ГО "Сыктывкар" Шаркова И.В.</t>
  </si>
  <si>
    <t>Контрольное событие 41.  Сдан отчет  о выполнении муниципального задания централизованной бухгалтерией учреждений культуры</t>
  </si>
  <si>
    <t xml:space="preserve"> 31.12.2022</t>
  </si>
  <si>
    <t>Формирование финансовой (бухгалтерской) отчетности 11 учреждений, подведомственных управлению культуры</t>
  </si>
  <si>
    <t xml:space="preserve">
Заместитель начальника управления - начальник отдела ОМиЭР управления культуры администрации МО ГО "Сыктывкар" Парнева Т.А.</t>
  </si>
  <si>
    <t>Мероприятие 3.1.3.1. Выполнение муниципального задания централизованной бухгалтерией учреждений культуры</t>
  </si>
  <si>
    <t xml:space="preserve"> Выполнение муниципального задания МБУ "Централизованная бухгалтерия учреждений культуры" в полном объеме.</t>
  </si>
  <si>
    <t xml:space="preserve">Начальник управления культуры администрации МО ГО "Сыктывкар"  Юрковский В.И.    </t>
  </si>
  <si>
    <t xml:space="preserve">Основное мероприятие 3.1.3: Обеспечение деятельности (оказание услуг) муниципальных учреждений (организаций) </t>
  </si>
  <si>
    <t>31</t>
  </si>
  <si>
    <t>Ежеквартально, в течении месяца, следующего за отчетным кварталом. Годовой отчет подлежит публикации до 01 мая года, следующего за отчетным</t>
  </si>
  <si>
    <t>Заместитель начальника отдела ОМиЭР управления культуры администрации МО ГО "Сыктывкар" Рудич А.А.</t>
  </si>
  <si>
    <t xml:space="preserve">Контрольное событие 40. На официальном сайте администрации МО ГО "Сыктывкар" размещен отчет о ходе выполнения муниципальной программы </t>
  </si>
  <si>
    <t>Соблюдение сроков исполнения Плана реализации муниципальной программы</t>
  </si>
  <si>
    <t xml:space="preserve">Мероприятие  3.1.2.1: Руководство и управление в сфере установленных функций </t>
  </si>
  <si>
    <t xml:space="preserve">Информирование населения о деятельности управления культуры и подведомственных учреждений </t>
  </si>
  <si>
    <t xml:space="preserve">Начальник управления культуры администрации МО ГО "Сыктывкар"  Юрковский В.И.                                                                                   </t>
  </si>
  <si>
    <t xml:space="preserve">Основное мероприятие 3.1.2: Реализация прочих функций, связанных с муниципальным управлением </t>
  </si>
  <si>
    <t>30</t>
  </si>
  <si>
    <t>Ежеквартально, не позднее 10 числа месяца, следующего за отчетным кварталом. Срок сдачи годовой отчетности устанавливается ежегодно распоряжением Главы МО ГО "Сыктывкар" -руководителем администрации</t>
  </si>
  <si>
    <t>Начальник отдела бухгалтерского отчета управления культуры администрации МО ГО "Сыктывкар" Гузченко С.В.                                                                                                               Руководитель бухгалтерско-экономической службы управления физической культуры и спорта Попова Т.А.</t>
  </si>
  <si>
    <t>Контрольное событие 39.  В Департамент  финансов администрации МО ГО "Сыктывкар" сданы все установленные формы бухгалтерской отчетности</t>
  </si>
  <si>
    <t>Обеспечение выполнения муниципальной программы</t>
  </si>
  <si>
    <t>Мероприятие 3.1.1.1.  Содержание аппарата Управления культуры и Управления физической культуры и спорта</t>
  </si>
  <si>
    <t>Организация эффективной и результативной деятельности учреждений, подведомственных управлению культуры и управлению физической культуры и спорта администрации МО ГО "Сыктывкар". Уровень ежегодного освоения бюджетных средств не менее 96%.</t>
  </si>
  <si>
    <t xml:space="preserve">Начальник управления культуры администрации МО ГО "Сыктывкар"  Юрковский В.И.                                                                         Начальник управления физической культуры и спорта администрации МО ГО "Сыктывкар" Дудников М.М. </t>
  </si>
  <si>
    <t xml:space="preserve">Основное мероприятие 3.1.1: Обеспечение функций муниципальных органов, в том числе территориальных органов </t>
  </si>
  <si>
    <t xml:space="preserve">Подпрограмма 3 Обеспечение условий для реализации муниципальной программы </t>
  </si>
  <si>
    <t>_</t>
  </si>
  <si>
    <t xml:space="preserve">  31.12.2022</t>
  </si>
  <si>
    <t>Заместитель начальника управления физической культуры и спорта администрации МО ГО "Сыктывкар" Чукилев М.А.</t>
  </si>
  <si>
    <t>Контрольное событие 39. Получены благодарности, грамоты, дипломы, сертификаты и пр.</t>
  </si>
  <si>
    <t>28.1.1.</t>
  </si>
  <si>
    <t>Увеличение количества высококвалифицированных специалистов в муниципальных учреждениях физической культуры и спорта</t>
  </si>
  <si>
    <t>Мероприятие 2.3.2.1:Участие в ежегодном Республиканском конкурсе среди тренеров, спортсменов Республики Коми;
награждение специалистов государственными и ведомственными наградами</t>
  </si>
  <si>
    <t xml:space="preserve">Не менее 76%  тренеров муниципальных спортивных школ имеют квалификационную категорию </t>
  </si>
  <si>
    <t xml:space="preserve">Начальник управления физической культуры и спорта администрации МО ГО "Сыктывкар" Дудников М.М. </t>
  </si>
  <si>
    <t xml:space="preserve">Основное мероприятие 2.3.2: Создание эффективных материальных и моральных стимулов для притока наиболее квалифицированных специалистов </t>
  </si>
  <si>
    <t>Контрольное событие 38. Получены сертификаты, удостоверения, свидетельства и пр. подтверждающие документы</t>
  </si>
  <si>
    <t>27.1.1.</t>
  </si>
  <si>
    <t xml:space="preserve">Повышение квалификации специалистов  учреждений отрасли "Физическая культура и спорт" </t>
  </si>
  <si>
    <t>Мероприятие 2.3.1.1: Организация обучения (повышение уровня квалификации, переподготовки кадров) специалистов подведомственных учреждений отрасли "Физическая культура и спорт"</t>
  </si>
  <si>
    <t xml:space="preserve">Не менее 82% работников в области физической культуры и спорта  имеют специальное образование </t>
  </si>
  <si>
    <t xml:space="preserve">Основное мероприятие 2.3.1: Организация подготовки и переподготовки специалистов в сфере физической культуры и спорта </t>
  </si>
  <si>
    <t>Контрольное событие 37. Приняты и подписаны акты выполненных работ</t>
  </si>
  <si>
    <t>26.1.1.</t>
  </si>
  <si>
    <t>Установка уличного спортивного комплекса</t>
  </si>
  <si>
    <t xml:space="preserve"> Мероприятие 2.2.5.1: Выполнение поставки комплектов спортивного оборудования</t>
  </si>
  <si>
    <t>+</t>
  </si>
  <si>
    <t>100% готовность физкультурно-оздоровительных комплексов открытого типа для центров развития внешкольного спорта</t>
  </si>
  <si>
    <t>Основное мероприятие 2.2.5:  Реализация отдельных мероприятий регионального проекта "Спорт - норма жизни" в части оснащения объектов спортивной инфраструктуры спортивно-технологическим оборудованием</t>
  </si>
  <si>
    <t>30.06.2022  сдан  отчет от ответственных исполнителей об исполнении плана спорт мероприятий.                                                                                            За 9 месяцев 2022 года во Всероссийском физкультурно-спортивном комплексе "Готов к труду и обороне" приняли участие 2533 чел. (проведено 81 мероприятие).</t>
  </si>
  <si>
    <t xml:space="preserve"> 30.06.2022                                            31.12.2022</t>
  </si>
  <si>
    <t>Контрольное событие 36. Сданы  отчеты от ответственных исполнителей об исполнении плана спорт мероприятий</t>
  </si>
  <si>
    <t>25.1.1.</t>
  </si>
  <si>
    <t>Выполнение жителями МО ГО "Сыктывкар" нормативов ВФСК "ГТО"</t>
  </si>
  <si>
    <t>Мероприятие 2.2.4.1. Проведение комплекса спортивных мероприятий в рамках Всероссийского физкультурно – спортивного комплекса "Готов к труду и обороне"</t>
  </si>
  <si>
    <t>Доля граждан, выполнивших нормативы Всероссийского физкультурно-спортивного комплекса "Готов к труду и обороне" (ГТО), в общей численности населения, принявшего участие в сдаче нормативов Всероссийского физкультурно-спортивного комплекса "Готов к труду и обороне" (ГТО) не менее 40%.</t>
  </si>
  <si>
    <t>Начальник управления физической культуры и спорта администрации МО ГО "Сыктывкар" Дудников М.М.</t>
  </si>
  <si>
    <t>Основное мероприятие 2.2.4: Внедрение Всероссийского физкультурно – спортивного комплекса "Готов к труду и обороне"</t>
  </si>
  <si>
    <t>За 9 месяцев 2022 года  вышло более 3900 публикаций в различных средствах массовой информации, в группе социальной сети "Вконтакте" Управления спорта, Центра спортивных мероприятий г. Сыктывкара. На официальных сайтах  и группах социальной сети "Вконтакте" подведомственных учреждений.</t>
  </si>
  <si>
    <t>Контрольное событие 35. Публикации, статьи, размещенные в средствах массовой информации</t>
  </si>
  <si>
    <t>24.1.1.</t>
  </si>
  <si>
    <t xml:space="preserve">Информирование населения о проведении физкультурно-спортивных мероприятий на территории МО ГО "Сыктывкар" </t>
  </si>
  <si>
    <t xml:space="preserve">Мероприятие  2.2.3.1: Размещение пресс-релизов о проведении физкультурно-спортивных мероприятий на территории МО ГО "Сыктывкар" </t>
  </si>
  <si>
    <t>Ежегодно размещение в средствах массовой информации Республики Коми не менее 5,4 тыс. материалов, направленных на популяризацию здорового образа жизни, физической культуры и спорта среди населения</t>
  </si>
  <si>
    <t xml:space="preserve">Основное мероприятие 2.2.3: Пропаганда и популяризации физической культуры и спорта среди жителей МО ГО "Сыктывкар" </t>
  </si>
  <si>
    <t xml:space="preserve">08.04.2022, 08.07.2022 сданы отчеты от ответственных исполнителей  об исполнении Календарного плана официальных физкультурных мероприятий и спортивных мероприятий МО ГО "Сыктывкар". В рамках Календарного плана по итогам 9 месяцев текущего года проведено 218 спортивных мероприятий на территории г.Сыктывкара (38437 участника), 6 общегородских мероприятий (14114 участников), 40 выездов на мероприятия за пределы г. Сыктывкара (359 человек).  </t>
  </si>
  <si>
    <t>Ежеквартально, не позднее 10 числа месяца, следующего за отчетным кварталом</t>
  </si>
  <si>
    <t xml:space="preserve">Контрольное событие 34. Сданы отчеты от ответственных исполнителей  об исполнении Календарного плана официальных физкультурных мероприятий и спортивных мероприятий МО ГО "Сыктывкар" </t>
  </si>
  <si>
    <t>23.1.1.</t>
  </si>
  <si>
    <t xml:space="preserve">Реализация не менее 250 мероприятий, включенных в Календарный план официальных физкультурных мероприятий и спортивных мероприятий МО ГО "Сыктывкар" </t>
  </si>
  <si>
    <t>Мероприятие 2.2.2.1. Организация и проведение учебно-тренировочных сборов, участие в соревнованиях муниципального и регионального уровня сборных команд города</t>
  </si>
  <si>
    <t>23.1.</t>
  </si>
  <si>
    <t>Не менее 35 %  спортсменов г.Сыктывкара, включены в составы спортивных сборных команд Республики Коми от общего числа членов сборных команд Республики Коми</t>
  </si>
  <si>
    <t xml:space="preserve">Основное мероприятие 2.2.2: Обеспечение участия спортсменов в официальных республиканских, межрегиональных, всероссийских и международных соревнованиях </t>
  </si>
  <si>
    <t xml:space="preserve">Все подведомственные муниципальные учреждения физической культуры и спорта представили свои отчеты об исполнении муниципальных заданий 18.01.2022 за 2021 год; 10.04.2022 за 1 квартал 2022 года, 10.07.2022 за полугодие 2022 года. Выполнение муниципальных заданий соответствует установленным значениям и срокам. </t>
  </si>
  <si>
    <t xml:space="preserve">Контрольное событие 33. Сданы отчеты учреждений физической культуры и спорта о выполнении муниципальных заданий  </t>
  </si>
  <si>
    <t>22.1.1.</t>
  </si>
  <si>
    <t>Оказаны услуги населению учреждениями физической культуры и спорта в соответствии с доведенным муниципальным заданием</t>
  </si>
  <si>
    <t>Мероприятие  2.2.1.1. Выполнение муниципального задания учреждениями физической культуры и спорта</t>
  </si>
  <si>
    <t>Выполнение учреждениями физической культуры и спорта муниципальных заданий на уровне 100 % от установленного показателя</t>
  </si>
  <si>
    <t>Основное мероприятие 2.2.1: Обеспечение деятельности (оказание услуг) муниципальных учреждений (организаций)</t>
  </si>
  <si>
    <t>Контрольное событие 32.  Принят товар и подписаны товарные накладные (акты приема-передачи)</t>
  </si>
  <si>
    <t>21.1.1.</t>
  </si>
  <si>
    <t>Не менее чем 1 организации, осуществляющей подготовку спортивного резерва для спортивных сборных команд, в том числе спортивных сборных команд Российской Федерации оказана государственная поддержка</t>
  </si>
  <si>
    <t xml:space="preserve"> Мероприятие 2.1.10.1: Закуплено и монтировано спортивно-технологическое оборудование</t>
  </si>
  <si>
    <t>Все организации спортивной подготовки предоставляют услуги населению в соответствии с федеральными стандартами спортивной подготовки</t>
  </si>
  <si>
    <t>Основное мероприятие 2.1.10:  Реализация мероприятий федерального проекта "Бизнес-спринт (Я выбираю спорт)" в части закупки и монтажа оборудования для создания "умных" спортивных площадок</t>
  </si>
  <si>
    <t>V</t>
  </si>
  <si>
    <t>Начальник управления архитектуры, градостроительства и землепользования администрации МО ГО "Сыктывкар" Мартынова Е.В.</t>
  </si>
  <si>
    <t>Контрольное событие 31. Определены архитектурно-строительные решения по объекту капитального строительства</t>
  </si>
  <si>
    <t>Подготовка предложений по объекту капитального строительства</t>
  </si>
  <si>
    <t xml:space="preserve"> Мероприятие 2.1.9.1: Определение вида спортивного объекта и земельного участка на котором будет осуществляться его строительство </t>
  </si>
  <si>
    <t>Увеличение количества проводимых спортивных и физкультурно-массовых мероприятий и соответственно рост числа посетителей учреждений физической культуры и спорта, числа регулярно занимающихся физической культурой и спортом</t>
  </si>
  <si>
    <t>Основное мероприятие 2.1.9: Реализация отдельных мероприятий регионального проекта "Спорт - норма жизни"  в части строительства и реконструкции спортивных объектов для муниципальных нужд</t>
  </si>
  <si>
    <t>В МБУ "СШОР "Фаворит" поставлен спортивный инвентарь: лыжные ботинки (товарная накладная № 26 от 05.07.2022, товарная накладная № 29 от 05.07.2022).</t>
  </si>
  <si>
    <t>Контрольное событие 31.  Принят товар и подписаны товарные накладные (акты приема-передачи)</t>
  </si>
  <si>
    <t xml:space="preserve"> Мероприятие 2.1.8.1: Оснащение спортивных организаций, осуществляющих спортивную подготовку, в соответствии с требованиями федеральных стандартов спортивной подготовки</t>
  </si>
  <si>
    <t xml:space="preserve">Основное мероприятие 2.1.8:  Реализация отдельных мероприятий регионального проекта "Спорт - норма жизни"  в части государственной поддержки спортивных организаций, осуществляющих подготовку спортивного резерва для сборных команд Российской Федерации </t>
  </si>
  <si>
    <t>МАУ "СШОР "Эжва" приобретены тренажеры (товарная накладная № 113 от 31.05.2022, № 110 от 08.06.2022); МАУ «СШОР «Аквалидер» поставка оборудования для оснащения плавательного бассейна (УПД № 745 от 14.06.2022); МБУ "СШОР "Фаворит" поставка спортивного инвентаря: лыж, палок, креплений (товарная накладная № 2266 от 05.07.2022).</t>
  </si>
  <si>
    <t>Контрольное событие 30. Принят товар и подписаны товарные накладные (акты приема-передачи)</t>
  </si>
  <si>
    <t>20.1.1.</t>
  </si>
  <si>
    <t>Не менее чем в 3 организации спортивной подготовки поставлено новое спортивное оборудование и инвентарь</t>
  </si>
  <si>
    <t xml:space="preserve"> Мероприятие 2.1.7.1: Приобретение нового спортивного оборудования и инвентаря для организаций, осуществляющих спортивную подготовку</t>
  </si>
  <si>
    <t>Увеличение количества учреждений сферы физической культуры и спорта, получивших обновление спортивного оборудования и инвентаря</t>
  </si>
  <si>
    <t xml:space="preserve">Основное мероприятие 2.1.7: Реализация отдельных мероприятий регионального проекта "Спорт - норма жизни" в части приобретения спортивного оборудования и инвентаря для приведения организаций спортивной подготовки в нормативное состояние </t>
  </si>
  <si>
    <t>Контрольное событие 29. Приняты и подписаны акты выполненных работ. Принят товар и подписаны товарные накладные (акты приема-передачи).</t>
  </si>
  <si>
    <t>19.1.1.</t>
  </si>
  <si>
    <t xml:space="preserve">Проведение мероприятий по обеспечению доступности не менее чем на 1 спортивном объекте </t>
  </si>
  <si>
    <t xml:space="preserve">Мероприятие 2.1.6.1. Мероприятия по обеспечению доступности приоритетных объектов и услуг в приоритетных сферах жизнедеятельности инвалидов и других маломобильных групп населения </t>
  </si>
  <si>
    <t>Не менее 70% муниципальных учреждений  сферы физической культуры и спорта доступны для посещения инвалидов и других маломобильных групп населения</t>
  </si>
  <si>
    <t xml:space="preserve">Основное мероприятие 2.1.6: Обеспечение доступности приоритетных объектов и услуг в приоритетных сферах жизнедеятельности инвалидов и других маломобильных групп населения </t>
  </si>
  <si>
    <t>МАУ "СШОР "Эжва" приобретены огнетушители и самоспасатели ( товарная накладная №75 от 14.02.2022); МАУ "СШ "Северная Олимпия" приобретены самоспасатели "Шанс", огнетушитель (УПД №152 от 25.03.2022).</t>
  </si>
  <si>
    <t>Контрольное событие 28. Принят товар и подписаны товарные накладные (акты приема-передачи). Приняты и подписаны акты выполненных работ</t>
  </si>
  <si>
    <t>18.1.1.</t>
  </si>
  <si>
    <t>Оснащены не менее 2 объектов спорта средствами индивидуальной защиты</t>
  </si>
  <si>
    <t xml:space="preserve"> Мероприятие 2.1.5.1:  Обеспечение первичных мер пожарной безопасности муниципальных учреждений сферы физической культуры и спорта</t>
  </si>
  <si>
    <t xml:space="preserve">Обеспечение безопасности жителей города, посещающих муниципальные учреждения физической культуры и спорта. </t>
  </si>
  <si>
    <t>Основное мероприятие 2.1.5: Создание безопасных условий в организациях в сфере физической культуры и спорта</t>
  </si>
  <si>
    <t>МАУ "СШ "Северная Олимпия" заключен договор на приобретение светодиодных светильников (УПД ЗУ0000003617/94 от 02.06.2022).</t>
  </si>
  <si>
    <t xml:space="preserve">Контрольное событие 27. Приняты и подписаны акты выполненных работ. Принят товар и подписаны товарные накладные (акты приема-передачи) </t>
  </si>
  <si>
    <t>17.1.1.</t>
  </si>
  <si>
    <t>Проведены мероприятия по замене электрооборудования, получены энергопаспорта , заменены приборы учета, энергосберегающих ламп и пр.</t>
  </si>
  <si>
    <t>Мероприятие 2.1.4.1.  Выполнение работ, направленных на  сбережение энергоресурсов и повышение энергетической эффективности</t>
  </si>
  <si>
    <t>Не менее 50% учреждений (организаций) сферы спорта выполняют мероприятия по повышению энергетической эффективности согласно Паспортам энергосбережения</t>
  </si>
  <si>
    <t>Основное мероприятие 2.1.4: Обеспечение комплексной работы по энергосбережению и повышению энергетической эффективности бюджетной сферы, в том числе организация функционирования системы автоматизированного учета потребления органами местного самоуправления и муниципальными учреждениями энергетических ресурсов посредством обеспечения дистанционного сбора, анализа и передачи в адрес ресурсоснабжающих организаций данных</t>
  </si>
  <si>
    <t>По направлению доступность объекта физкультуры и спорта (ФОК "РОЦ") заключены договоры и ведутся работы по устройству пандуса и крыльца в здании, заключен договор на поставку и установку лестничного подъемника. По мероприятиям в сфере физкультуры и спорта заключены договоры и завершены работы по отсыпке и выравниванию песком спортивной площадки по ул. Мира (акт № 102 от 06.06.2022) и грунтом горнолыжной базы "Солнечная" (акт № 169 от 07.06.2022).</t>
  </si>
  <si>
    <t>Контрольное событие 26. Приняты и подписаны акты выполненных работ</t>
  </si>
  <si>
    <t>16.1.1.</t>
  </si>
  <si>
    <t>Проведены работы на 3 плоскостных спортивных сооружениях (спортивных площадках), а также повышен уровень доступности 1 объекта спорта для лиц с инвалидностью и других маломобильных групп населения</t>
  </si>
  <si>
    <t xml:space="preserve">Мероприятие 2.1.3.1  Реализация инициативных проектов в сфере физической культуры и спорта
</t>
  </si>
  <si>
    <t>100 % выполнение условий соглашений о предоставлении субсидии из республиканского бюджета РК бюджету МО ГО "Сыктывкар" на реализацию народных проектов</t>
  </si>
  <si>
    <t>Основное мероприятие 2.1.3: Инициативные проекты</t>
  </si>
  <si>
    <t>МАУ "Дирекция спортивных сооружений"проведена заливка 16 уличных катков и спортивных площадок в разных частях города (акт №б/н от 20.01.2022, акт № 2201 от 20.02.2022, акт № 2203 от 14.02.2022, акт № 14 от 18.03.2022).</t>
  </si>
  <si>
    <t>Контрольное событие 25. Приняты и подписаны акты выполненных работ</t>
  </si>
  <si>
    <t>15.5.1.</t>
  </si>
  <si>
    <t>Обустроено не менее 16 уличных ледовых катков и 12 спортивных площадок в разных частях города</t>
  </si>
  <si>
    <t>Мероприятие 2.1.2.5. Организация работы уличных ледовых катков и спортивных площадок для массовых занятий физической культурой населения в границах МО ГО "Сыктывкар"</t>
  </si>
  <si>
    <t>15.5.</t>
  </si>
  <si>
    <t>МАУ "СШОР "Эжва" приобретен металлодетектор (УПД №ЦБ-950 от 17.02.2022).</t>
  </si>
  <si>
    <t xml:space="preserve">Контрольное событие 24. Приняты и подписаны акты выполненных работ. Принят товар и подписаны товарные накладные (акты приема-передачи) </t>
  </si>
  <si>
    <t>15.4.1.</t>
  </si>
  <si>
    <t>Объекты (территории) подведомственных учреждений соответствуют требованиям, предусмотренных Постановлением Правительства РФ от 06.03.2015 №202</t>
  </si>
  <si>
    <t xml:space="preserve">Мероприятие 2.1.2.4. Обеспечение антитеррористической защищенности объектов (территорий) </t>
  </si>
  <si>
    <t>МБУ "СШОР "Фаворит" приобретена снегоуплотнительная машина для прокладывания лыжных трасс (накладная №307 от 03.12.2021 г.); заменены светильники и опоры освещения на лыжероллерной трассе (акт 1 от 27.05.2022).</t>
  </si>
  <si>
    <t xml:space="preserve">Контрольное событие 23. Принят товар и подписаны товарные накладные (акты приема-передачи) </t>
  </si>
  <si>
    <t>15.3.1.</t>
  </si>
  <si>
    <t>Реализация мероприятий по укреплению материально-технической базы не менее чем в 2 учреждениях отрасли спорта</t>
  </si>
  <si>
    <t>Мероприятие 2.1.2.3 Приобретение оборудования и инвентаря</t>
  </si>
  <si>
    <t>Реализация мероприятия предусмотрена на весь текущий финансовый год. Перечисление денежных средств осуществляется в соответствии с заключенными договорами (УПД 4378 от 31.12.2021, акт №10 от 03.02.2022, акт №б/н от 31.01.2022, УПД № 424 от 28.02.2022, акт № 19 от 01.03.2022, акт № 91 от 28.02.2022, УПД № 663 от 31.03.2022, акт № 38 от 31.03.2022, акт № 174 от 31.03.2022, УПД № 863 от 30.04.2022, акт № 50 от 29.04.2022), акт №259 от 14.06.2022, УПД №1053 от 31.05.2022, УПД № 1281 от 30.06.2022.</t>
  </si>
  <si>
    <t>Контрольное событие 22. Приняты и подписаны акты выполненных работ по подготовке лыжных трасс в границах МО ГО "Сыктывкар"</t>
  </si>
  <si>
    <t>15.2.1.</t>
  </si>
  <si>
    <t>Обустроено не менее 7  лыжных трасс в разных частях города</t>
  </si>
  <si>
    <t>Мероприятие 2.1.2.2. Организация работы лыжных трасс в границах МО ГО "Сыктывкар"</t>
  </si>
  <si>
    <t>МАУ "СШОР "Эжва" работы по разработке ПСД на устройство системы вентиляции (акт № 17 от 23.03.2022); изготовление из пвх-профиля перегородки (акт №6052 от 03.08.2022);монтаж регистров отопления (акт №1 от 29.07.2022); работы по устройству приточно-вытяжной вентиляции (акт №1 от 25.07.2022); МБУ «СШОР «Фаворит» работы по устройству стены (акт № 1 от 16.05.2022), работы по замене стального трубопровода (акт № 64 от 10.05.2022), работы по замене тепловой изоляции тепловой сети (акт № 65 от 16.05.2022), демонтажные работы ул.Морозова 202 (акт № 1 от 26.05.2022), услуги по вырубке леса (акт № 83 от 15.06.2022), услуги по раскорчевке и вывозе леса (акт № 86 от 20.06.2022), работы по ремонту помещения (акт № 1 от 28.06.2022); ремонт электропроводки (акт №1 от 11.07.2022); работы по сносу аварийного нежилого здания по Лесопарковой (Акт №4 от 12.09.2022); МАУ «Дирекция спортивных сооружений» работы по замене трубопровода ГВС (акт № 1 от 06.06.2022); устройство наружных сетей водоснабжения и канализации к блоку контейнеру на спортивной площадке (акт №44 от 15.08.2022); МАУ "СШ "Северная Олимпия" работы по замене трубопровода ГВС, ХВС на Димитрова 1/4 (акт № 12 от 02.07.2022); ремонт полов в залах пр. Бумажников 59 (акт № 1 от 02.08.2022); МАУ "СШОР "Аквалидер" ремонт системы дымоудаления (акт №1 от 29.07.2022).</t>
  </si>
  <si>
    <t xml:space="preserve">Контрольное событие 21. Приняты и подписаны акты выполненных  ремонтных работ в учреждениях спорта </t>
  </si>
  <si>
    <t>15.1.1.</t>
  </si>
  <si>
    <t>Проведение ремонтных работ не менее чем на 3 объектах находящихся в оперативном управлении учреждений спорта</t>
  </si>
  <si>
    <t>Мероприятие 2.1.2.1 Проведение ремонтных работ в учреждениях спорта</t>
  </si>
  <si>
    <t>Обновлена материально-техническая база во всех муниципальных учреждениях отрасли спорта</t>
  </si>
  <si>
    <t xml:space="preserve">Основное мероприятие 2.1.2: Создание условий для функционирования муниципальных учреждений </t>
  </si>
  <si>
    <t>Заявка на включение Объекта в АИП РК на 2023-2024 годы направлена 15.04.2022 года.
В сентябре 2022 получен отказ от Министерства финансов РК (учитывая прогнозное достижение предельных значений дефицита в параметрах проекта республиканского бюджета на 2023 год и гос. долга Республики Коми - на 2025 год).</t>
  </si>
  <si>
    <t>Начальник управления архитектуры, городского строительства и землепользования администрации МО ГО "Сыктывкар"  Мартынова Е.В.  Начальник бюджетного учреждения  «Управление капитального строительства» МО ГО «Сыктывкар» Садовский А.В.</t>
  </si>
  <si>
    <t>Контрольное событие 20. Направлена заявка на включение инвестиционного проекта "Лыжная база, ул. Лесопарковая" в Адресную инвестиционную программу Республики  Коми на 2023 год и плановый период 2024 и 2025 годов</t>
  </si>
  <si>
    <t>14.1.2.</t>
  </si>
  <si>
    <t>Контракт заключен 11.05.2022 года. Работы по расчистке (вырубке зеленых насаждений) участка пятна застройки выполнены. Оплата работ произведена в июле 2022 года.</t>
  </si>
  <si>
    <t>Контрольное событие 19. Выполнены работы по расчистке строительной площадки</t>
  </si>
  <si>
    <t>14.1.1.</t>
  </si>
  <si>
    <t>Решение Правительственной бюджетной комиссии о включении/отказе во включении в Адресную инвестиционную программу Республики Коми  на 2023 год и плановый период 2024 и 2025 годов инвестиционного проекта «Лыжная база, ул. Лесопарковая»</t>
  </si>
  <si>
    <t>Мероприятие 2.1.1.1:  Включение в Адресную инвестиционную программу Республики Коми  на 2023 год и плановый период 2024 и 2025 годов инвестиционного проекта «Лыжная база, ул. Лесопарковая»</t>
  </si>
  <si>
    <t>Исполнение Перечня инвестиционных проектов, финансируемых за счет бюджетных средств в части объектов спорта на 100%</t>
  </si>
  <si>
    <t xml:space="preserve">Основное мероприятие 2.1.1: Строительство и реконструкция спортивных объектов </t>
  </si>
  <si>
    <t>Подпрограмма 2 Формирование благоприятных условий для развития физической культуры и спорта</t>
  </si>
  <si>
    <t xml:space="preserve">10.01.2022, 04.04.2022, 04.07.2022 представлены отчеты о расходовании средств субсидии  МБУДО "ДМШ п. Краснозатонский" и  МБУДО "ДМШ п. Седкыркещ". 11.01.2022, 05.04.2022, 05.07.2022 сводный отчет управления культуры представлен в  Департамент финансов администрации МО ГО "Сыктывкар". Ежемесячно производились выплаты компенсации педагогическим работникам в соответствии с реестром получателей компенсации. </t>
  </si>
  <si>
    <t>Заместитель начальника управления - начальник отдела ОМиЭР управления культуры администрации МО ГО "Сыктывкар" Парнева Т.А.</t>
  </si>
  <si>
    <t xml:space="preserve">Контрольное событие 18. В Департамент  финансов администрации МО ГО "Сыктывкар" сдан отчет о расходовании Субвенции </t>
  </si>
  <si>
    <t>13.1.1.</t>
  </si>
  <si>
    <t>Выплата компенсации педагогическим работникам в соответствии с реестром получателей компенсации</t>
  </si>
  <si>
    <t xml:space="preserve">Заместитель начальника управления - начальник отдела ОМиЭР управления культуры администрации МО ГО "Сыктывкар" Парнева Т.А.
</t>
  </si>
  <si>
    <t>Мероприятие 1.2.4.1. Выплата ежемесячной денежной компенсации на оплату жилого помещения и коммунальных услуг, компенсации стоимости твердого топлива, приобретаемого в пределах норм, установленных для продажи населению на жилое помещение, и транспортных услуг для доставки этого твердого топлива, педагогическим работникам муниципальных образовательных организаций в Республике Коми, работающим и проживающим в сельских населенных пунктах или поселках городского типа, за исключением работающих по совместительству</t>
  </si>
  <si>
    <t>Обеспечение гарантий по выплате ежемесячной денежной компенсации на оплату жилого помещения и коммунальных услуг, компенсации стоимости твердого топлива, приобретаемого в пределах норм, установленных для продажи населению на жилое помещение, и транспортных услуг для доставки этого твердого топлива педагогическим работникам муниципальных образовательных организаций в Республике Коми, работающим и проживающим в сельских населенных пунктах или поселках городского типа, за исключением работающих по совместительству</t>
  </si>
  <si>
    <t>Начальник управления культуры администрации МО ГО "Сыктывкар" Юрковский В.И.</t>
  </si>
  <si>
    <t>Основное мероприятие 1.2.4: Осуществление государственного полномочия Республики Коми по предоставлению мер социальной поддержки в форме выплаты компенсации педагогическим работникам муниципальных образовательных организаций в Республике Коми, работающим и проживающим в сельских населенных пунктах или поселках городского типа</t>
  </si>
  <si>
    <t xml:space="preserve">1. 13.03.2022 организовано и проведено событийное мероприятие «Фестиваль подледного лова рыбы «Трехозерский карась». В мероприятии приняли участие 75 зарегистрированных рыбаков, 20 участников, 300 чел. зрителей. Мероприятие получило положительный общественный резонанс.
2. С 7 февраля по 11 марта 2022 г. проведен конкурс туристских проектов «Ас туй (Своя дорога) - 2022».  Всего поступило 7 заявок.  Лучшие проекты награждены сертификатами.
3.С 21 по 30 марта 2022 года в рамках «Театральной декады» мероприятия проекта «Дорога жизни: места, где жил и работал Н.М. Дьяконов». 4. Произведен ремонт и благоустройство 13 знаков туристской навигации, находящихся на балансе управления культуры администрации МО ГО «Сыктывкар» (10.06.2022).  5. 29 апреля 2022 в рамках акции «Всероссийский день заботы о памятниках истории и культуры» проведена тематическая экскурсия для участников субботника «Прогулка по городу» с информированием об объектах культурно-исторического наследия г. Сыктывкара.  6. Создан сайт управления культуры администрации МО ГО «Сыктывкар» https://kulturasyktyvkar.ru/.
7. В рамках исполнения Плана основных мероприятий, проводимых на территории Республики Коми в Год культурного наследия народов России реализован проект «ОстановVка: культурный код столицы». Во 2 кв.  оформлены 8 остановок на центральных улицах города: Коммунистической, Советской и Орджоникидзе (проведен ремонт (замена ламинированной пленки), актуализировалась информация). В 3 кв. при содействии Управления Республики Коми по охране объектов культурного наследия (софинансирование)  оформлен 9 по счету остановочный комплекс по ул. Карла Маркса.
8. Для продвижения туристского потенциала г. Сыктывкара, организации онлайн-трансляций событийного мероприятия «Фестиваль лова рыбы «Трёхозёрский карась» были приобретены футболки, кепки, изготовлена полиграфическая продукция.
9. 27 августа проведена городская акция «Экскурсионный флешмоб» (в составе 43 регионов РФ, от Республики Коми участвовал г. Сыктывкар). Было организовано 18 экскурсий по городу Сыктывкару и его пригородах, в которых приняло участие 320 человек. 
</t>
  </si>
  <si>
    <t>Специалист службы по туризму управления культуры администрации МО ГО "Сыктывкар" Тюрнина А.Н.</t>
  </si>
  <si>
    <t>Контрольное событие 17. Приняты  и подписаны акты выполненных работ.  Принят товар  и подписаны товарные накладные (акты приема-передачи)</t>
  </si>
  <si>
    <t>12.1.1.</t>
  </si>
  <si>
    <t>Реализация всех мероприятий, утвержденных планом мероприятий по развитию туризма</t>
  </si>
  <si>
    <t>Мероприятие 1.2.3.1. Проведение мероприятий, направленных на развитие туризма в МО ГО   «Сыктывкар», в соответствии с планом мероприятий по развитию туризма</t>
  </si>
  <si>
    <t xml:space="preserve">Повышение туристической привлекательности города </t>
  </si>
  <si>
    <t>Начальник управления культуры администрации МО ГО "Сыктывкар"  Юрковский В.И.</t>
  </si>
  <si>
    <t xml:space="preserve">Основное мероприятие 1.2.3: Реализация мероприятий по развитию туризма в МО ГО "Сыктывкар" </t>
  </si>
  <si>
    <t>Общегородские мероприятия проводятся в соответствии с планом, утвержденным постановлением администрации МО ГО "Сыктывкар" от 29.12.2021 № 12/4322. 18.01.2022, 08.04.2022, 08.07.2022 все подведомственные  учреждения предоставили отчет об исполнении общегородских мероприятий в рамках отчетности по выполнению муниципального задания.</t>
  </si>
  <si>
    <t>Специалист отдела ОМиЭР управления культуры администрации МО ГО "Сыктывкар" Шаркова И.В.</t>
  </si>
  <si>
    <t>Контрольное событие 16. Сданы отчеты от ответственных исполнителей о проведении общегородских мероприятий, в рамках отчетности о выполнении муниципальных заданий</t>
  </si>
  <si>
    <t>11.1.1.</t>
  </si>
  <si>
    <t>Проведены все мероприятия, утвержденные планом общегородских мероприятий</t>
  </si>
  <si>
    <t>Заместитель начальника у управления культуры администрации МО ГО "Сыктывкар" Файзуллина А.А.</t>
  </si>
  <si>
    <t>Мероприятие 1.2.2.1. Проведение общегородских мероприятий в соответствии с Планом общегородских мероприятий, утвержденным постановлением администрации МО ГО «Сыктывкар»</t>
  </si>
  <si>
    <t>Созданы условия для массового отдыха жителей МО ГО "Сыктывкар"</t>
  </si>
  <si>
    <t xml:space="preserve">Основное мероприятие 1.2.2:  Создание условий для массового отдыха жителей МО ГО "Сыктывкар" (исполнение плана общегородских мероприятий) </t>
  </si>
  <si>
    <t xml:space="preserve">МБУК "ЦБС" и МБУК "ЭЦБС" представили свои отчеты об исполнении муниципальных заданий 17.01.2022 за 2021 год,  11.04.2022 за 1 квартал 2022 года, 08.07.22 за 1 полугодие 2022 года. Выполнение муниципальных заданий соответствует установленным значениям и срокам. </t>
  </si>
  <si>
    <t>Контрольное событие 15. Сданы отчеты  выполнении муниципальных заданий библиотеками</t>
  </si>
  <si>
    <t>10.4.1.</t>
  </si>
  <si>
    <t>Оказание услуг населению в соответствии с доведенным муниципальным заданием библиотеками в полном объеме</t>
  </si>
  <si>
    <t>Заместитель начальника отдела ОМиЭР управления культуры администрации МО ГО "Сыктывкар" Казакова В.В.</t>
  </si>
  <si>
    <t>Мероприятие 1.2.1.4. Перечисление субсидии на выполнение муниципального задания библиотекам</t>
  </si>
  <si>
    <t>10.4.</t>
  </si>
  <si>
    <t xml:space="preserve"> Отчеты об исполнении муниципального задания  МБУК "Музей им.Н.М. Дьяконова" представлены 14.01.2022 за 2021 год,  12.04.2022 за 1 квартал 2022 года, 08.07.2022 за 1 полугодие 2022 года. Выполнение  муниципального задания соответствует установленным значениям и срокам. </t>
  </si>
  <si>
    <t>Контрольное событие 14. Сдан отчет  о выполнении муниципального задания музеем</t>
  </si>
  <si>
    <t>10.3.1.</t>
  </si>
  <si>
    <t>Оказание услуг населению в соответствии с доведенным муниципальным заданием музеем в полном объеме</t>
  </si>
  <si>
    <t>Мероприятие 1.2.1.3. Перечисление субсидии на выполнение муниципального задания музею</t>
  </si>
  <si>
    <t>10.3.</t>
  </si>
  <si>
    <t xml:space="preserve">Все подведомственные муниципальные учреждения дополнительного образования в сфере культуры и искусства представили свои отчеты об исполнении муниципальных заданий 18.01.2022 за 2021 год, 08.04.2022 за 1 квартал 2022 года, 08.07.2022 за 1 полугодие 2022 года. Выполнение  муниципальных заданий соответствует установленным значениям и срокам. </t>
  </si>
  <si>
    <t>Контрольное событие 13. Сданы отчеты о выполнении муниципальных заданий учреждениями дополнительного образования детей в сфере культуры и искусства</t>
  </si>
  <si>
    <t>10.2.1.</t>
  </si>
  <si>
    <t>Оказание услуг населению в соответствии с доведенным муниципальным заданием учреждениями дополнительного образования в сфере искусств  в полном объеме</t>
  </si>
  <si>
    <t>Консультант отдела ОМиЭР Управления культуры администрации МО ГО "Сыктывкар" Щербакова С.Г.</t>
  </si>
  <si>
    <t>Мероприятие 1.2.1.2. Перечисление субсидии на выполнение муниципального задания учреждениям дополнительного образования детей в сфере культуры и искусства</t>
  </si>
  <si>
    <t xml:space="preserve"> Все подведомственные муниципальные учреждения клубного типа представили свои отчеты об исполнении муниципальных заданий 18.01.2022 за 2021 год, 08.04.2022 за 1 квартал 2022 года, 08.07.2022 за 1 полугодие 2022 года. Выполнение  муниципальных заданий соответствует установленным значениям и срокам.</t>
  </si>
  <si>
    <t>Контрольное событие 12. Сданы отчеты учреждений клубного типа о выполнении муниципальных заданий</t>
  </si>
  <si>
    <t>10.1.1.</t>
  </si>
  <si>
    <t>Оказание услуг населению в соответствии с доведенным муниципальным заданием учреждениями клубного типа  в полном объеме</t>
  </si>
  <si>
    <t>Мероприятие 1.2.1.1. Перечисление субсидии на выполнение муниципального задания учреждениям клубного типа</t>
  </si>
  <si>
    <t>Выполнение муниципальных заданий всеми учреждениями культуры в полном объеме</t>
  </si>
  <si>
    <t xml:space="preserve">Основное мероприятие 1.2.1: Обеспечение деятельности (оказание услуг) муниципальных учреждений (организаций)  </t>
  </si>
  <si>
    <t>28.02.2022 заключен муниципальный контракт на выполнение работ по сохранению объекта культурного наследия (подготовка научно-проектной документации на проведение работ по сохранению объекта культурного наследия регионального значения "Школа рабочей молодежи", расположенного по адресу: Республика Коми, г.Сыктывкар, ул. Кирова, 27. срок выполнения по контракту - 30.04.2023 года. В 2022 году оплачен первый аванс. Выполнены изыскания, ведутся проектные работы. Готовятся документы для проведения историко-культурной экспертизы.</t>
  </si>
  <si>
    <t>Контрольное событие 11. В Управление Республики Коми по охране объектов  культурного наследия сдан отчет о выполненных работах (проведенных мероприятиях) по сохранению объектов культурного наследия</t>
  </si>
  <si>
    <t>9.1.1.</t>
  </si>
  <si>
    <t xml:space="preserve">Проведены работы по сохранению 13 объектов культурного наследия, находящихся в собственности МО ГО "Сыктывкар"                              </t>
  </si>
  <si>
    <t>Начальник управления культуры администрации МО ГО "Сыктывкар" - В.И. Юрковский. Начальник управления образования администрации МО ГО "Сыктывкар" - О.Ю. Бригида.  Начальник управления архитектуры, городского строительства и землепользования Е.В. Мартынова</t>
  </si>
  <si>
    <t>Мероприятие 1.1.9.1 Проведение работ по сохранению объектов культурного наследия</t>
  </si>
  <si>
    <t>Сохранение объектов культурного наследия, приведение их в надлежащее состояние.</t>
  </si>
  <si>
    <t>Основное мероприятие 1.1.9: Обеспечение сохранности и доступности объектов культурного наследия (памятников истории и культуры), находящихся в собственности МО ГО "Сыктывкар"</t>
  </si>
  <si>
    <t xml:space="preserve">01.03.2022                 01.10.2022   </t>
  </si>
  <si>
    <t>Контрольное событие 12. Предоставление  в Управление Республики Коми по охране объектов  культурного наследия отчета о выполненных работах (проведенных мероприятиях) по сохранению объектов культурного наследия</t>
  </si>
  <si>
    <t xml:space="preserve">Мониторинг выполнения работ по содержанию объектов культурного наследия                                </t>
  </si>
  <si>
    <t xml:space="preserve">Начальник управления культуры администрации МО ГО "Сыктывкар" - В.И. Юрковский. Начальник управления образования администрации МО ГО "Сыктывкар" - О.Ю. Бригида. Начальник управления жилищно-коммунального хозяйства администрации МО ГО "Сыктывкар" А.Г. Гонтарь. </t>
  </si>
  <si>
    <t>Мероприятие 1.1.9.1 Проведение работ по содержанию объектов культурного наследия</t>
  </si>
  <si>
    <t>Начальник управления культуры администрации МО ГО "Сыктывкар" - В.И. Юрковский. Начальник управления образования администрации МО ГО "Сыктывкар" - О.Ю. Бригида. Начальник управления жилищно-коммунального хозяйства администрации МО ГО "Сыктывкар" А.Г. Гонтарь. Начальник управления архитектуры, городского строительства и землепользования Е.В. Мартынова</t>
  </si>
  <si>
    <t xml:space="preserve">Реализован национальный проект по созданию модельной библиотеки на базе библиотеки-филиала №5 (п.г.т Краснозатонский) МБУК «ЦБС». В рамках проекта приобретена мебель (стеллажи, кафедра, тумба, книжные полки, кресла, стулья  и др.) (22.06.2022). Приобретено компьютерное и интерактивное оборудование (моноблоки, ноутбук, телевизор, глобус и др.) (29.06.2022, 19.08.2022). </t>
  </si>
  <si>
    <t>Начальник отдела ОМиЭР управления культуры администрации МО ГО "Сыктывкар" Парнева Т.А.</t>
  </si>
  <si>
    <t>Контрольное событие 10.  Приняты  и подписаны акты выполненных работ.  Принят товар  и подписаны товарные накладные (акты приема-передачи)</t>
  </si>
  <si>
    <t>8.1.1.</t>
  </si>
  <si>
    <t>Проведены ремонтные работы, приобретено оборудование и поставлены новые печатные издания в 1 библиотеку</t>
  </si>
  <si>
    <t>Мероприятие 1.1.8.1.Создание модельных муниципальных библиотек на основе регионального стандарта</t>
  </si>
  <si>
    <t>Создана и открыта 1 модельная библиотека по региональному модельному стандарту</t>
  </si>
  <si>
    <t>Основное мероприятие 1.1.8: Реализация отдельных мероприятий регионального проекта "Культурная среда"</t>
  </si>
  <si>
    <t>10.03.2022  в адрес Министерства культуры, туризма и архивного дела Республики Коми направлен пакет документов для включения в Адресную инвестиционную программу Республики Коми на 2022 год и плановый период 2023 и 2024 годов инвестиционного проекта "Строительство библиотек-филиалов МБУК "Центральная библиотечная система", г.Сыктывкар, ул. Почтовая, д. 2". В сентябре 2022 получен отказ от Министерства финансов РК (учитывая прогнозное достижение предельных значений дефицита в параметрах проекта республиканского бюджета на 2023 год и гос. долга Республики Коми - на 2025 год).</t>
  </si>
  <si>
    <t>Контрольное событие 9. Сформирован и направлен в адрес Министерства культуры, туризма и архивного дела Республики Коми пакет документов соответствующий требованиям, установленным Порядком формирования и реализации адресной инвестиционной программы Республики Коми</t>
  </si>
  <si>
    <t>7.1.1.</t>
  </si>
  <si>
    <t xml:space="preserve"> Решение Правительственной бюджетной комиссии о включении/отказе во включении в Адресную инвестиционную программу Республики Коми  на 2023 год и плановый период 2024 и 2025 годов инвестиционного проекта "Строительство библиотек-филиалов МБУК "Центральная библиотечная система", г. Сыктывкар, ул. Почтовая, д. 2"</t>
  </si>
  <si>
    <t>Мероприятие 1.1.7.1. Включение в Адресную инвестиционную программу Республики Коми  на 2023 год и плановый период 2024 и 2025 годов инвестиционного проекта "Строительство библиотек-филиалов МБУК "Центральная библиотечная система", г. Сыктывкар, ул. Почтовая, д. 2"</t>
  </si>
  <si>
    <t>Исполнение Перечня инвестиционных проектов, финансируемых за счет бюджетных средств в части объектов отрасли "Культура" на 100%</t>
  </si>
  <si>
    <t>Основное мероприятие 1.1.7: Строительство и реконструкция объектов культуры</t>
  </si>
  <si>
    <t>В МБУДО "ДМШ п.г.т Краснозатонский" произведен ремонт крыльца центрального выхода с установкой пандуса (09.06.2022). В МАУДО "ЭДХШ" проведен ремонт крыльца по адресу: г. Сыктывкар, пр. Бумажников, 49 (13.09.22). В МАУК "ЦД "Лира" установлена тактильная мнемосхема для инвалидов в п. Выльтыдор (26.08.2022). В МБУК "ДК "Волна" произведена замена входной двери (25.08.2022).</t>
  </si>
  <si>
    <t>Главный специалист Управления культуры администрации МО ГО "Сыктывкар" Петрова Н.Е.</t>
  </si>
  <si>
    <t>Контрольное событие 8. Приняты  и подписаны акты выполненных работ</t>
  </si>
  <si>
    <t>6.1.1.</t>
  </si>
  <si>
    <t>Проведен ремонт крылец с заменой пандусов, входных дверей и прочих работ в 3 учреждениях отрасли культуры</t>
  </si>
  <si>
    <t xml:space="preserve">Мероприятие 1.1.6.1. Проведение ремонтных работ зданий учреждений культуры в целях обеспечения доступности  объектов культуры для инвалидов и других маломобильных групп населения </t>
  </si>
  <si>
    <t>Все учреждения культуры доступны для посещения инвалидов и других маломобильных групп населения</t>
  </si>
  <si>
    <t xml:space="preserve">Основное мероприятие 1.1.6: Обеспечение доступности приоритетных объектов и услуг в приоритетных сферах жизнедеятельности инвалидов и других маломобильных групп населения </t>
  </si>
  <si>
    <t>В МАКДУ "Эжвинский ДКБ", МАУДО "ЭДХШ", МБУК "ДК "Волна" произведена замена деревянных окон на ПВХ  (28.04.2022, 20.06.2022, 25.08.2022). В МАУ КДЦ "Шудлун"  произведена замена светильников на энергосберегающие (13.04.2022). Проведен ремонт системы отопления с заменой радиаторов в МАУДО "СДМШ" (15.08.2022) и в МАУДО "ЭДХШ" (01.08.2022).</t>
  </si>
  <si>
    <t>Контрольное событие 7.  Приняты  и подписаны акты выполненных работ.  Принят товар  и подписаны товарные накладные (акты приема-передачи)</t>
  </si>
  <si>
    <t>5.1.1.</t>
  </si>
  <si>
    <t>Проведена замена оконных блоков, радиаторов отопления, приобретены и установлены энергосберегающие лампы и пр. работы в 8 учреждениях культуры</t>
  </si>
  <si>
    <t>Мероприятие 1.1.5.1.  Проведение работ, направленных на  сбережение энергоресурсов и повышение энергетической эффективности</t>
  </si>
  <si>
    <t>Не менее 35% учреждений (организаций) сферы культуры выполняют мероприятия по повышению энергетической эффективности согласно Паспортам энергосбережения</t>
  </si>
  <si>
    <t>Основное мероприятие 1.1.5: Обеспечение комплексной работы по энергосбережению и повышению энергетической эффективности бюджетной сферы, в том числе организация функционирования системы автоматизированного учета потребления органами местного самоуправления и муниципальными учреждениями энергетических ресурсов посредством обеспечения дистанционного сбора, анализа и передачи в адрес ресурсоснабжающих организаций данных</t>
  </si>
  <si>
    <t>В МБУК "Музей им.Н.М. Дьяконова" подготовили ПСД на монтаж  автоматической системы газового пожаротушения в помещениях фондохранилища (15.06.2022). В МАУДО "ДШИ" подготовлена ПСД на монтаж пож. сигнализации (18.08.22). В МАКДУ "Эжвинский ДКБ" произведена перезарядка огнетушителей (06.09.22). В МАУК "ЦДК "Октябрь" произведен монтаж системы адресной пожарной сигнализации и системы оповещения и управления эвакуацией людей о пожаре, а также пуско-наладка системы пожарной сигнализации по адресу: Республика Коми, г. Сыктывкар, ул. Советская, 53 (01.09.22). В МБУК "ЦБС" выполнены работы по по монтажу пожарной сигнализации в б/ф № 5 (21.07.22).</t>
  </si>
  <si>
    <t xml:space="preserve">Контрольное событие 6. Приняты  и подписаны акты выполненных работ.  </t>
  </si>
  <si>
    <t>4.1.1.</t>
  </si>
  <si>
    <t>Проведены ремонтные работы по замене электропроводки, установлена (заменена устаревшая)  пожарная сигнализация и пр. работы в 4 учреждениях культуры</t>
  </si>
  <si>
    <t>Мероприятие 1.1.4.1. Мероприятия по обеспечению первичных мер пожарной безопасности муниципальных учреждений сферы культуры</t>
  </si>
  <si>
    <t>Обеспечение безопасности  жителей города при посещении учреждений культуры</t>
  </si>
  <si>
    <t xml:space="preserve">Основное мероприятие 1.1.4: Проведение противопожарных мероприятий </t>
  </si>
  <si>
    <t>Контрольное событие 6. Прием отчетов учреждений о достижении результатов предоставления субсидии</t>
  </si>
  <si>
    <t>Гастрольный тур творческих коллективов по населённым пунктам Республики Коми; Организация и проведение фестиваля национальных культур</t>
  </si>
  <si>
    <t>Мероприятие 1.1.3.1. Реализация инициативных проектов на территории МО ГО "Сыктывкар" в сфере культуры</t>
  </si>
  <si>
    <r>
      <rPr>
        <b/>
        <sz val="12"/>
        <rFont val="Times New Roman"/>
        <family val="1"/>
        <charset val="204"/>
      </rPr>
      <t>Завершена реализация четырех народных проектов</t>
    </r>
    <r>
      <rPr>
        <sz val="12"/>
        <rFont val="Times New Roman"/>
        <family val="1"/>
        <charset val="204"/>
      </rPr>
      <t xml:space="preserve">: 1."Приобретение видеопроекционного и светового оборудования для проведения культурно-зрелищных мероприятий в зрительном зале МАУ "Культурно-досуговый центр "Шудлун", в рамках которого приобретены прожекторы Anzhee в количестве 7шт. (30.03.2022). 2."Обустройство пандуса для маломобильных граждан в центральной библиотеке "Светоч" МБУК "Эжвинская ЦБС (30.06.2022). 3. "Ремонт отопительной системы МБУК "Дом культуры пст. Трёхозёрка" (15.08.2022).  4. Ремонт полов в кинозале МБУК «Дом культуры пгт. Седкыркещ» (18.08.2022). </t>
    </r>
    <r>
      <rPr>
        <b/>
        <sz val="12"/>
        <rFont val="Times New Roman"/>
        <family val="1"/>
        <charset val="204"/>
      </rPr>
      <t>Продолжаются работы еще по двум проектам</t>
    </r>
    <r>
      <rPr>
        <sz val="12"/>
        <rFont val="Times New Roman"/>
        <family val="1"/>
        <charset val="204"/>
      </rPr>
      <t xml:space="preserve">: 1. "Территория технического творчества и робототехники" в МАУК "ЦДК "Октябрь", в рамках  которого доставлена компьютерная техника  (системные блоки 4 шт., мониторы 4 шт., 3d принтеры 2 шт., интерактивная доска 1 шт., экран для проектора 1 шт., МФУ 1 шт. и пр.), Осуществлена поставка конструкторов для робототехники (4 шт.) (09.09.2022). 2. "Пошив костюмов Народному академическому хору г. Сыктывкара" МАУК "ДРКИ". </t>
    </r>
    <r>
      <rPr>
        <b/>
        <sz val="12"/>
        <color indexed="9"/>
        <rFont val="Times New Roman"/>
        <family val="1"/>
        <charset val="204"/>
      </rPr>
      <t>Также в 2022 году по наказам депутатам</t>
    </r>
    <r>
      <rPr>
        <sz val="12"/>
        <color indexed="9"/>
        <rFont val="Times New Roman"/>
        <family val="1"/>
        <charset val="204"/>
      </rPr>
      <t xml:space="preserve"> произведено утепление холодной веранды и оборудование тёплой раздевалки для детей МБУДО «Детская музыкальная школа»  п.г.т. Седкыркещ (19.09.2022) и Ремонт отопления в здании МБУК «ДК п.г.т Седкыркещ» (29.09.2022).</t>
    </r>
  </si>
  <si>
    <t>Контрольное событие 5. Приняты  и подписаны акты выполненных работ.  Принят товар  и подписаны товарные накладные (акты приема-передачи)</t>
  </si>
  <si>
    <t>3.1.1.</t>
  </si>
  <si>
    <t>Проведены ремонтные работы помещений в 2 учреждениях, поставлено оборудование в 1 учреждение, а также повышен уровень доступности 1 объекта культуры для лиц с инвалидностью и других маломобильных групп населения</t>
  </si>
  <si>
    <r>
      <t>Мероприятие 1.1.3.1. Реализация</t>
    </r>
    <r>
      <rPr>
        <sz val="12"/>
        <rFont val="Times New Roman"/>
        <family val="1"/>
        <charset val="204"/>
      </rPr>
      <t xml:space="preserve"> инициативных проектов на территории МО ГО "Сыктывкар" в сфере культуры</t>
    </r>
  </si>
  <si>
    <t xml:space="preserve">Основное мероприятие 1.1.3:  Инициативные  проекты  </t>
  </si>
  <si>
    <t>Произведена поставка книг в МБУК "ЦБС" (12.04.2022, 18.05.2022) и МБУК "Эжвинская ЦБС" (27.05.2022, 09.06.2022, 15.06.22, 15.08.2022, 15.09.2022).</t>
  </si>
  <si>
    <t>Заместитель начальника отдела ОМиЭР "Управления культуры администрации МО ГО "Сыктывкар" Казакова В.В.</t>
  </si>
  <si>
    <t>Контрольное событие 4. Приняты печатные издания  и подписаны товарные накладные (акты приема-передачи)</t>
  </si>
  <si>
    <t>Книжные фонды 2 централизованных библиотечных систем пополнены новыми печатными изданиями</t>
  </si>
  <si>
    <t>Мероприятие 1.1.2.1. Комплектование книжных фондов муниципальных библиотек</t>
  </si>
  <si>
    <t xml:space="preserve"> Охват населения библиотечным обслуживанием не менее 19,5% от общей численности населения города</t>
  </si>
  <si>
    <t xml:space="preserve">Основное мероприятие 1.1.2: Обновление и пополнение книжного фонда </t>
  </si>
  <si>
    <t xml:space="preserve"> В МАУ КДЦ "Шудлун" произведена замена двери на центральной входной группе (20.06.2022). Установлена система экстренного оповещения в МБУДО ДМШ п.г.т Краснозатонский (13.05.2022), МАУ "Эжвинский ЦКК" (20.06.2022), МАУДО "ЭДМШ" (09.08.2022), М. В МБУК "Музей им.Н.М. Дьяконова установлена система видеонаблюдения (27.06.2022).   В МАУК "ДРКИ" проведены работы по дооборудованию охранной телевизионной системы (29.06.2022). В МАУДО "СДМШ" произведен монтаж голосового оповещения в корпусах 1 и 2 (12.07.2022, 07.09.2022, 12.09.2022).</t>
  </si>
  <si>
    <t>Контрольное событие 3. Приняты  и подписаны акты выполненных работ</t>
  </si>
  <si>
    <t>1.3.1.</t>
  </si>
  <si>
    <t>Проведены работы по обеспечению антитеррористической защищенности в 10 учреждениях  культуры</t>
  </si>
  <si>
    <t>Мероприятие 1.1.1.3. Обеспечение антитеррористической защищенности в подведомственных учреждениях</t>
  </si>
  <si>
    <t xml:space="preserve"> В МАУК "ЦД "Лира "приобретена мебель  (металл. шкаф, стол, шкаф-купе) (17.05.2022). В МБУК "ЦБС" установлена наружная световая вывеска и  освещение фасада в б/ф №5 (11.07.2022); приобретены книги для библиотечного фонда (18.08.2022).</t>
  </si>
  <si>
    <t>Заместитель начальника отдела ОМиЭР "Управления культуры администрации МО ГО "Сыктывкар" Казакова В.В., Главный специалист Управления культуры администрации МО ГО "Сыктывкар" Щербакова С.Г.</t>
  </si>
  <si>
    <t>Контрольное событие 2. Принят товар и подписаны товарные накладные (акты приема-передачи)</t>
  </si>
  <si>
    <t>1.2.1.</t>
  </si>
  <si>
    <t xml:space="preserve">Всего </t>
  </si>
  <si>
    <t>Поставлено новое оборудование в 2 учреждения культуры</t>
  </si>
  <si>
    <t>Мероприятие 1.1.1.2. Оснащение специальным оборудованием, инструментами  и мебелью  муниципальных учреждений сферы культуры</t>
  </si>
  <si>
    <t xml:space="preserve">  В МБУК "ЦБС "проведены работы  по устройству входной группы  филиала № 5 (29.06.2022),  работы по ремонту тамбура в б/ф № 5 (21.07.2022). В МАКДУ "Эжвинский ДКБ" отремонтирована уличная сцена, прилегающая к зданию (25.07.2022). В МАУ "Эжвинский ЦКК" произведен ремонт крылец (19.07.2022, 05.09.2022). В МАУК "ЦДК "Октябрь" ремонт фасада и части кровли здания на объекте по адресу: г. Сыктывкар, ул. Советская, д.53 (28.09.2022). Установлены осветительные приборы в выставочном зале МБУК "ГХГ "Пейзажи Севера" (01.09.2022). </t>
  </si>
  <si>
    <t>Контрольное событие 1. Приняты  и подписаны акты выполненных работ</t>
  </si>
  <si>
    <t>1.1.1.</t>
  </si>
  <si>
    <t>Ремонтные работы помещений проведены в 8 учреждениях  культуры</t>
  </si>
  <si>
    <t>Мероприятие 1.1.1.1. Ремонт, капитальный ремонт зданий муниципальных учреждений сферы культуры</t>
  </si>
  <si>
    <t xml:space="preserve"> Обновление материально-технической базы учреждений  не менее чем 90% от общего числа учреждений  сферы культуры </t>
  </si>
  <si>
    <t xml:space="preserve">Основное мероприятие 1.1.1: Укрепление материально-технической базы муниципальных учреждений (организаций) </t>
  </si>
  <si>
    <t>Подпрограмма 1 "Формирование благоприятных условий для развития культурного и туристического  потенциала"</t>
  </si>
  <si>
    <t>Ожидаемый непосредственный результат (краткое описание)</t>
  </si>
  <si>
    <t>Ответственный исполнитель: Управление культуры администрации МО ГО "Сыктывкар"</t>
  </si>
  <si>
    <t>Отчетный период: 9 месяцев 2022 года</t>
  </si>
  <si>
    <t>Наименование муниципальной программы: Развитие культуры, физической культуры и спорта</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</si>
</sst>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3" formatCode="_-* #,##0.00\ _₽_-;\-* #,##0.00\ _₽_-;_-* &quot;-&quot;??\ _₽_-;_-@_-"/>
    <numFmt numFmtId="164" formatCode="0.0"/>
    <numFmt numFmtId="165" formatCode="#,##0.0\ _₽"/>
    <numFmt numFmtId="166" formatCode="#,##0.0"/>
    <numFmt numFmtId="167" formatCode="dd/mm/yy"/>
    <numFmt numFmtId="168" formatCode="_-* #,##0.00_р_._-;\-* #,##0.00_р_._-;_-* &quot;-&quot;??_р_._-;_-@_-"/>
    <numFmt numFmtId="169" formatCode="#,##0.00000"/>
    <numFmt numFmtId="170" formatCode="#,##0.00\ _₽"/>
    <numFmt numFmtId="171" formatCode="_-* #,##0.0\ _₽_-;\-* #,##0.0\ _₽_-;_-* &quot;-&quot;??\ _₽_-;_-@_-"/>
    <numFmt numFmtId="172" formatCode="_-* #,##0.0\ _₽_-;\-* #,##0.0\ _₽_-;_-* &quot;-&quot;?\ _₽_-;_-@_-"/>
    <numFmt numFmtId="173" formatCode="#,##0.0_ ;\-#,##0.0\ "/>
    <numFmt numFmtId="174" formatCode="_-* #,##0\ _₽_-;\-* #,##0\ _₽_-;_-* &quot;-&quot;??\ _₽_-;_-@_-"/>
  </numFmts>
  <fonts count="65" x14ac:knownFonts="1">
    <font>
      <sz val="11"/>
      <color theme="1"/>
      <name val="Calibri"/>
      <family val="2"/>
      <charset val="204"/>
      <scheme val="minor"/>
    </font>
    <font>
      <sz val="11"/>
      <color theme="1"/>
      <name val="Calibri"/>
      <family val="2"/>
      <charset val="204"/>
      <scheme val="minor"/>
    </font>
    <font>
      <sz val="11"/>
      <color rgb="FFFF0000"/>
      <name val="Calibri"/>
      <family val="2"/>
      <charset val="204"/>
      <scheme val="minor"/>
    </font>
    <font>
      <b/>
      <sz val="11"/>
      <color theme="1"/>
      <name val="Calibri"/>
      <family val="2"/>
      <charset val="204"/>
      <scheme val="minor"/>
    </font>
    <font>
      <sz val="11"/>
      <color rgb="FF000000"/>
      <name val="Calibri"/>
      <family val="2"/>
      <charset val="204"/>
    </font>
    <font>
      <sz val="12"/>
      <color rgb="FF000000"/>
      <name val="Times New Roman"/>
      <family val="1"/>
      <charset val="204"/>
    </font>
    <font>
      <sz val="12"/>
      <name val="Times New Roman"/>
      <family val="1"/>
      <charset val="204"/>
    </font>
    <font>
      <b/>
      <sz val="12"/>
      <name val="Times New Roman"/>
      <family val="1"/>
      <charset val="204"/>
    </font>
    <font>
      <b/>
      <sz val="12"/>
      <color rgb="FF000000"/>
      <name val="Times New Roman"/>
      <family val="1"/>
      <charset val="204"/>
    </font>
    <font>
      <sz val="11"/>
      <color rgb="FF000000"/>
      <name val="Times New Roman"/>
      <family val="1"/>
      <charset val="204"/>
    </font>
    <font>
      <sz val="11"/>
      <name val="Times New Roman"/>
      <family val="1"/>
      <charset val="204"/>
    </font>
    <font>
      <sz val="12"/>
      <name val="Times New Roman"/>
      <family val="1"/>
      <charset val="1"/>
    </font>
    <font>
      <b/>
      <sz val="14"/>
      <color rgb="FF000000"/>
      <name val="Times New Roman"/>
      <family val="1"/>
      <charset val="204"/>
    </font>
    <font>
      <sz val="10"/>
      <name val="Arial"/>
      <charset val="204"/>
    </font>
    <font>
      <sz val="10"/>
      <name val="Times New Roman"/>
      <family val="1"/>
      <charset val="204"/>
    </font>
    <font>
      <b/>
      <sz val="10"/>
      <name val="Times New Roman"/>
      <family val="1"/>
      <charset val="204"/>
    </font>
    <font>
      <sz val="10"/>
      <color indexed="8"/>
      <name val="Times New Roman"/>
      <family val="1"/>
      <charset val="204"/>
    </font>
    <font>
      <sz val="10"/>
      <color indexed="53"/>
      <name val="Times New Roman"/>
      <family val="1"/>
      <charset val="204"/>
    </font>
    <font>
      <sz val="10"/>
      <name val="Arial"/>
      <family val="2"/>
      <charset val="204"/>
    </font>
    <font>
      <sz val="14"/>
      <name val="Times New Roman"/>
      <family val="1"/>
      <charset val="204"/>
    </font>
    <font>
      <b/>
      <sz val="14"/>
      <name val="Times New Roman"/>
      <family val="1"/>
      <charset val="204"/>
    </font>
    <font>
      <sz val="12"/>
      <color theme="1"/>
      <name val="Times New Roman"/>
      <family val="1"/>
      <charset val="204"/>
    </font>
    <font>
      <b/>
      <sz val="12"/>
      <color theme="1"/>
      <name val="Times New Roman"/>
      <family val="1"/>
      <charset val="204"/>
    </font>
    <font>
      <sz val="12"/>
      <color rgb="FFFF0000"/>
      <name val="Times New Roman"/>
      <family val="1"/>
      <charset val="204"/>
    </font>
    <font>
      <sz val="11"/>
      <color indexed="8"/>
      <name val="Calibri"/>
      <family val="2"/>
      <charset val="204"/>
    </font>
    <font>
      <u/>
      <sz val="11"/>
      <color theme="10"/>
      <name val="Calibri"/>
      <family val="2"/>
      <scheme val="minor"/>
    </font>
    <font>
      <u/>
      <sz val="11"/>
      <color rgb="FF0000FF"/>
      <name val="Calibri"/>
      <family val="2"/>
      <charset val="204"/>
    </font>
    <font>
      <sz val="10"/>
      <color rgb="FF000000"/>
      <name val="Times New Roman"/>
      <family val="1"/>
      <charset val="204"/>
    </font>
    <font>
      <b/>
      <sz val="10"/>
      <color rgb="FF000000"/>
      <name val="Times New Roman"/>
      <family val="1"/>
      <charset val="204"/>
    </font>
    <font>
      <sz val="10"/>
      <color rgb="FF000000"/>
      <name val="Calibri"/>
      <family val="2"/>
      <charset val="204"/>
    </font>
    <font>
      <b/>
      <sz val="10"/>
      <color rgb="FF000000"/>
      <name val="Arial"/>
      <family val="2"/>
      <charset val="204"/>
    </font>
    <font>
      <sz val="8"/>
      <name val="Times New Roman"/>
      <family val="1"/>
      <charset val="204"/>
    </font>
    <font>
      <strike/>
      <sz val="12"/>
      <name val="Times New Roman"/>
      <family val="1"/>
      <charset val="204"/>
    </font>
    <font>
      <sz val="12"/>
      <color rgb="FFFFFFFF"/>
      <name val="Times New Roman"/>
      <family val="1"/>
      <charset val="204"/>
    </font>
    <font>
      <b/>
      <sz val="12"/>
      <color rgb="FFFFFFFF"/>
      <name val="Times New Roman"/>
      <family val="1"/>
      <charset val="204"/>
    </font>
    <font>
      <sz val="12"/>
      <color rgb="FF00B050"/>
      <name val="Times New Roman"/>
      <family val="1"/>
      <charset val="204"/>
    </font>
    <font>
      <sz val="11"/>
      <name val="Calibri"/>
      <family val="2"/>
      <charset val="204"/>
      <scheme val="minor"/>
    </font>
    <font>
      <sz val="14"/>
      <name val="Calibri"/>
      <family val="2"/>
      <charset val="204"/>
      <scheme val="minor"/>
    </font>
    <font>
      <sz val="14"/>
      <color theme="1"/>
      <name val="Calibri"/>
      <family val="2"/>
      <charset val="204"/>
      <scheme val="minor"/>
    </font>
    <font>
      <sz val="14"/>
      <color theme="1"/>
      <name val="Times New Roman"/>
      <family val="1"/>
      <charset val="204"/>
    </font>
    <font>
      <b/>
      <sz val="14"/>
      <color theme="1"/>
      <name val="Times New Roman"/>
      <family val="1"/>
      <charset val="204"/>
    </font>
    <font>
      <b/>
      <sz val="14"/>
      <color indexed="17"/>
      <name val="Times New Roman"/>
      <family val="1"/>
      <charset val="204"/>
    </font>
    <font>
      <i/>
      <sz val="12"/>
      <name val="Times New Roman"/>
      <family val="1"/>
      <charset val="204"/>
    </font>
    <font>
      <u/>
      <sz val="11"/>
      <color theme="10"/>
      <name val="Calibri"/>
      <family val="2"/>
      <charset val="204"/>
      <scheme val="minor"/>
    </font>
    <font>
      <sz val="10"/>
      <color rgb="FF000000"/>
      <name val="Arial"/>
      <family val="2"/>
      <charset val="204"/>
    </font>
    <font>
      <sz val="12"/>
      <name val="Calibri"/>
      <family val="2"/>
      <charset val="204"/>
      <scheme val="minor"/>
    </font>
    <font>
      <sz val="11"/>
      <color theme="1"/>
      <name val="Times New Roman"/>
      <family val="1"/>
      <charset val="204"/>
    </font>
    <font>
      <sz val="10"/>
      <color theme="1"/>
      <name val="Times New Roman"/>
      <family val="1"/>
      <charset val="204"/>
    </font>
    <font>
      <sz val="10"/>
      <color rgb="FF0070C0"/>
      <name val="Times New Roman"/>
      <family val="1"/>
      <charset val="204"/>
    </font>
    <font>
      <b/>
      <sz val="11"/>
      <color rgb="FFFF0000"/>
      <name val="Calibri"/>
      <family val="2"/>
      <charset val="204"/>
      <scheme val="minor"/>
    </font>
    <font>
      <sz val="10"/>
      <color rgb="FFFF0000"/>
      <name val="Times New Roman"/>
      <family val="1"/>
      <charset val="204"/>
    </font>
    <font>
      <b/>
      <sz val="11"/>
      <color theme="1"/>
      <name val="Times New Roman"/>
      <family val="1"/>
      <charset val="204"/>
    </font>
    <font>
      <b/>
      <sz val="11"/>
      <color rgb="FF0070C0"/>
      <name val="Times New Roman"/>
      <family val="1"/>
      <charset val="204"/>
    </font>
    <font>
      <b/>
      <sz val="11"/>
      <name val="Times New Roman"/>
      <family val="1"/>
      <charset val="204"/>
    </font>
    <font>
      <b/>
      <sz val="9"/>
      <color indexed="81"/>
      <name val="Tahoma"/>
      <family val="2"/>
      <charset val="204"/>
    </font>
    <font>
      <sz val="9"/>
      <color indexed="81"/>
      <name val="Tahoma"/>
      <family val="2"/>
      <charset val="204"/>
    </font>
    <font>
      <sz val="11"/>
      <color rgb="FF00B050"/>
      <name val="Calibri"/>
      <family val="2"/>
      <charset val="204"/>
      <scheme val="minor"/>
    </font>
    <font>
      <sz val="11"/>
      <color theme="1"/>
      <name val="Calibri"/>
      <family val="2"/>
      <scheme val="minor"/>
    </font>
    <font>
      <sz val="11"/>
      <name val="Calibri"/>
      <family val="2"/>
      <scheme val="minor"/>
    </font>
    <font>
      <sz val="11"/>
      <color rgb="FFFF0000"/>
      <name val="Times New Roman"/>
      <family val="1"/>
      <charset val="204"/>
    </font>
    <font>
      <b/>
      <sz val="18"/>
      <name val="Times New Roman"/>
      <family val="1"/>
      <charset val="204"/>
    </font>
    <font>
      <sz val="9"/>
      <color indexed="81"/>
      <name val="Tahoma"/>
      <charset val="1"/>
    </font>
    <font>
      <sz val="11"/>
      <color indexed="8"/>
      <name val="Times New Roman"/>
      <family val="1"/>
      <charset val="204"/>
    </font>
    <font>
      <b/>
      <sz val="12"/>
      <color indexed="9"/>
      <name val="Times New Roman"/>
      <family val="1"/>
      <charset val="204"/>
    </font>
    <font>
      <sz val="12"/>
      <color indexed="9"/>
      <name val="Times New Roman"/>
      <family val="1"/>
      <charset val="204"/>
    </font>
  </fonts>
  <fills count="48">
    <fill>
      <patternFill patternType="none"/>
    </fill>
    <fill>
      <patternFill patternType="gray125"/>
    </fill>
    <fill>
      <patternFill patternType="solid">
        <fgColor rgb="FFE6B9B8"/>
        <bgColor rgb="FFFF99CC"/>
      </patternFill>
    </fill>
    <fill>
      <patternFill patternType="solid">
        <fgColor rgb="FFE6E0EC"/>
        <bgColor rgb="FFDCE6F2"/>
      </patternFill>
    </fill>
    <fill>
      <patternFill patternType="solid">
        <fgColor rgb="FFDCE6F2"/>
        <bgColor rgb="FFE6E0EC"/>
      </patternFill>
    </fill>
    <fill>
      <patternFill patternType="solid">
        <fgColor rgb="FFFFFF00"/>
        <bgColor rgb="FFFFFF00"/>
      </patternFill>
    </fill>
    <fill>
      <patternFill patternType="solid">
        <fgColor rgb="FFFFFFFF"/>
        <bgColor rgb="FFEBF1DE"/>
      </patternFill>
    </fill>
    <fill>
      <patternFill patternType="solid">
        <fgColor rgb="FFF2DCDB"/>
        <bgColor rgb="FFE6E0EC"/>
      </patternFill>
    </fill>
    <fill>
      <patternFill patternType="solid">
        <fgColor rgb="FFEBF1DE"/>
        <bgColor rgb="FFDCE6F2"/>
      </patternFill>
    </fill>
    <fill>
      <patternFill patternType="solid">
        <fgColor rgb="FF8EB4E3"/>
        <bgColor rgb="FF9999FF"/>
      </patternFill>
    </fill>
    <fill>
      <patternFill patternType="solid">
        <fgColor rgb="FF92D050"/>
        <bgColor rgb="FF77933C"/>
      </patternFill>
    </fill>
    <fill>
      <patternFill patternType="solid">
        <fgColor rgb="FFC6D9F1"/>
        <bgColor rgb="FFDCE6F2"/>
      </patternFill>
    </fill>
    <fill>
      <patternFill patternType="solid">
        <fgColor rgb="FF00B050"/>
        <bgColor rgb="FF008080"/>
      </patternFill>
    </fill>
    <fill>
      <patternFill patternType="solid">
        <fgColor rgb="FF00B0F0"/>
        <bgColor rgb="FF33CCCC"/>
      </patternFill>
    </fill>
    <fill>
      <patternFill patternType="solid">
        <fgColor theme="0"/>
        <bgColor indexed="64"/>
      </patternFill>
    </fill>
    <fill>
      <patternFill patternType="solid">
        <fgColor indexed="9"/>
        <bgColor indexed="26"/>
      </patternFill>
    </fill>
    <fill>
      <patternFill patternType="solid">
        <fgColor rgb="FFFFFF00"/>
        <bgColor indexed="26"/>
      </patternFill>
    </fill>
    <fill>
      <patternFill patternType="solid">
        <fgColor rgb="FFFF99FF"/>
        <bgColor indexed="27"/>
      </patternFill>
    </fill>
    <fill>
      <patternFill patternType="solid">
        <fgColor rgb="FFFF99FF"/>
        <bgColor indexed="64"/>
      </patternFill>
    </fill>
    <fill>
      <patternFill patternType="solid">
        <fgColor theme="0"/>
        <bgColor indexed="34"/>
      </patternFill>
    </fill>
    <fill>
      <patternFill patternType="solid">
        <fgColor theme="0"/>
        <bgColor indexed="27"/>
      </patternFill>
    </fill>
    <fill>
      <patternFill patternType="solid">
        <fgColor rgb="FFFFFF00"/>
        <bgColor indexed="64"/>
      </patternFill>
    </fill>
    <fill>
      <patternFill patternType="solid">
        <fgColor rgb="FFFF99FF"/>
        <bgColor indexed="34"/>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1F5F9"/>
      </patternFill>
    </fill>
    <fill>
      <patternFill patternType="solid">
        <fgColor rgb="FFDCE6F2"/>
      </patternFill>
    </fill>
    <fill>
      <patternFill patternType="solid">
        <fgColor rgb="FFDCE6F2"/>
        <bgColor rgb="FFEBF1DE"/>
      </patternFill>
    </fill>
    <fill>
      <patternFill patternType="solid">
        <fgColor rgb="FFF2DCDB"/>
        <bgColor rgb="FFDCE6F2"/>
      </patternFill>
    </fill>
    <fill>
      <patternFill patternType="solid">
        <fgColor rgb="FFFFFFFF"/>
        <bgColor rgb="FFF2F2F2"/>
      </patternFill>
    </fill>
    <fill>
      <patternFill patternType="solid">
        <fgColor rgb="FFF2F2F2"/>
        <bgColor rgb="FFFFFFFF"/>
      </patternFill>
    </fill>
    <fill>
      <patternFill patternType="solid">
        <fgColor rgb="FFC6D9F1"/>
        <bgColor rgb="FFD9D9D9"/>
      </patternFill>
    </fill>
    <fill>
      <patternFill patternType="solid">
        <fgColor rgb="FFFF0000"/>
        <bgColor rgb="FF993300"/>
      </patternFill>
    </fill>
    <fill>
      <patternFill patternType="solid">
        <fgColor rgb="FFF2DCDB"/>
        <bgColor rgb="FFD9D9D9"/>
      </patternFill>
    </fill>
    <fill>
      <patternFill patternType="solid">
        <fgColor rgb="FF92D050"/>
        <bgColor rgb="FF969696"/>
      </patternFill>
    </fill>
    <fill>
      <patternFill patternType="solid">
        <fgColor rgb="FFFFC000"/>
        <bgColor rgb="FFFF9900"/>
      </patternFill>
    </fill>
    <fill>
      <patternFill patternType="solid">
        <fgColor rgb="FFDDD9C3"/>
        <bgColor rgb="FFD9D9D9"/>
      </patternFill>
    </fill>
    <fill>
      <patternFill patternType="solid">
        <fgColor theme="0"/>
        <bgColor rgb="FFF2F2F2"/>
      </patternFill>
    </fill>
    <fill>
      <patternFill patternType="solid">
        <fgColor rgb="FFD9D9D9"/>
        <bgColor rgb="FFDDD9C3"/>
      </patternFill>
    </fill>
    <fill>
      <patternFill patternType="solid">
        <fgColor rgb="FFFFFFFF"/>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rgb="FF92D050"/>
        <bgColor indexed="64"/>
      </patternFill>
    </fill>
  </fills>
  <borders count="19">
    <border>
      <left/>
      <right/>
      <top/>
      <bottom/>
      <diagonal/>
    </border>
    <border>
      <left/>
      <right/>
      <top style="thin">
        <color auto="1"/>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rgb="FFD9D9D9"/>
      </left>
      <right style="thin">
        <color rgb="FFBFBFBF"/>
      </right>
      <top/>
      <bottom style="thin">
        <color rgb="FFD9D9D9"/>
      </bottom>
      <diagonal/>
    </border>
    <border>
      <left style="thin">
        <color rgb="FFD9D9D9"/>
      </left>
      <right style="thin">
        <color rgb="FFD9D9D9"/>
      </right>
      <top/>
      <bottom style="thin">
        <color rgb="FFB9CDE5"/>
      </bottom>
      <diagonal/>
    </border>
  </borders>
  <cellStyleXfs count="17">
    <xf numFmtId="0" fontId="0" fillId="0" borderId="0"/>
    <xf numFmtId="43" fontId="1" fillId="0" borderId="0" applyFont="0" applyFill="0" applyBorder="0" applyAlignment="0" applyProtection="0"/>
    <xf numFmtId="0" fontId="4" fillId="0" borderId="0"/>
    <xf numFmtId="0" fontId="4" fillId="0" borderId="0"/>
    <xf numFmtId="0" fontId="4" fillId="0" borderId="0"/>
    <xf numFmtId="0" fontId="13" fillId="0" borderId="0"/>
    <xf numFmtId="0" fontId="18" fillId="0" borderId="0"/>
    <xf numFmtId="0" fontId="24" fillId="0" borderId="0"/>
    <xf numFmtId="0" fontId="25" fillId="0" borderId="0" applyNumberFormat="0" applyFill="0" applyBorder="0" applyAlignment="0" applyProtection="0"/>
    <xf numFmtId="0" fontId="26" fillId="0" borderId="0" applyBorder="0" applyProtection="0"/>
    <xf numFmtId="168" fontId="24" fillId="0" borderId="0" applyFont="0" applyFill="0" applyBorder="0" applyAlignment="0" applyProtection="0"/>
    <xf numFmtId="169" fontId="30" fillId="25" borderId="17">
      <alignment horizontal="right" vertical="top" shrinkToFit="1"/>
    </xf>
    <xf numFmtId="169" fontId="30" fillId="26" borderId="18">
      <alignment horizontal="right" vertical="top" shrinkToFit="1"/>
    </xf>
    <xf numFmtId="0" fontId="43" fillId="0" borderId="0" applyNumberFormat="0" applyFill="0" applyBorder="0" applyAlignment="0" applyProtection="0"/>
    <xf numFmtId="4" fontId="44" fillId="0" borderId="17">
      <alignment horizontal="right" vertical="top" shrinkToFit="1"/>
    </xf>
    <xf numFmtId="4" fontId="44" fillId="0" borderId="17">
      <alignment horizontal="right" vertical="top" shrinkToFit="1"/>
    </xf>
    <xf numFmtId="0" fontId="57" fillId="0" borderId="0"/>
  </cellStyleXfs>
  <cellXfs count="1373">
    <xf numFmtId="0" fontId="0" fillId="0" borderId="0" xfId="0"/>
    <xf numFmtId="0" fontId="4" fillId="0" borderId="0" xfId="2"/>
    <xf numFmtId="0" fontId="5" fillId="0" borderId="0" xfId="2" applyFont="1" applyAlignment="1">
      <alignment horizontal="center" vertical="center"/>
    </xf>
    <xf numFmtId="164" fontId="6" fillId="0" borderId="0" xfId="2" applyNumberFormat="1" applyFont="1" applyAlignment="1">
      <alignment horizontal="left" vertical="top"/>
    </xf>
    <xf numFmtId="165" fontId="6" fillId="2" borderId="0" xfId="2" applyNumberFormat="1" applyFont="1" applyFill="1" applyAlignment="1">
      <alignment horizontal="left" vertical="top"/>
    </xf>
    <xf numFmtId="165" fontId="6" fillId="3" borderId="0" xfId="2" applyNumberFormat="1" applyFont="1" applyFill="1" applyAlignment="1">
      <alignment horizontal="left" vertical="top"/>
    </xf>
    <xf numFmtId="165" fontId="6" fillId="4" borderId="0" xfId="2" applyNumberFormat="1" applyFont="1" applyFill="1" applyAlignment="1">
      <alignment horizontal="left" vertical="top"/>
    </xf>
    <xf numFmtId="165" fontId="6" fillId="5" borderId="0" xfId="2" applyNumberFormat="1" applyFont="1" applyFill="1" applyAlignment="1">
      <alignment horizontal="left" vertical="top"/>
    </xf>
    <xf numFmtId="166" fontId="6" fillId="0" borderId="0" xfId="2" applyNumberFormat="1" applyFont="1" applyAlignment="1">
      <alignment horizontal="left" vertical="top"/>
    </xf>
    <xf numFmtId="0" fontId="5" fillId="0" borderId="0" xfId="2" applyFont="1" applyAlignment="1">
      <alignment horizontal="left" vertical="top"/>
    </xf>
    <xf numFmtId="0" fontId="5" fillId="0" borderId="0" xfId="2" applyFont="1" applyAlignment="1">
      <alignment horizontal="center" vertical="top"/>
    </xf>
    <xf numFmtId="0" fontId="5" fillId="0" borderId="0" xfId="2" applyFont="1" applyAlignment="1">
      <alignment horizontal="left" vertical="center"/>
    </xf>
    <xf numFmtId="0" fontId="5" fillId="0" borderId="1" xfId="2" applyFont="1" applyBorder="1" applyAlignment="1">
      <alignment horizontal="left" vertical="top" wrapText="1"/>
    </xf>
    <xf numFmtId="0" fontId="5" fillId="6" borderId="0" xfId="2" applyFont="1" applyFill="1" applyAlignment="1">
      <alignment horizontal="center" vertical="center"/>
    </xf>
    <xf numFmtId="0" fontId="5" fillId="6" borderId="2" xfId="2" applyFont="1" applyFill="1" applyBorder="1" applyAlignment="1">
      <alignment horizontal="center" vertical="center"/>
    </xf>
    <xf numFmtId="4" fontId="5" fillId="6" borderId="2" xfId="2" applyNumberFormat="1" applyFont="1" applyFill="1" applyBorder="1" applyAlignment="1">
      <alignment horizontal="center" vertical="center"/>
    </xf>
    <xf numFmtId="166" fontId="5" fillId="6" borderId="2" xfId="2" applyNumberFormat="1" applyFont="1" applyFill="1" applyBorder="1" applyAlignment="1">
      <alignment horizontal="center" vertical="center"/>
    </xf>
    <xf numFmtId="166" fontId="5" fillId="6" borderId="0" xfId="2" applyNumberFormat="1" applyFont="1" applyFill="1" applyAlignment="1">
      <alignment horizontal="center" vertical="center"/>
    </xf>
    <xf numFmtId="164" fontId="6" fillId="6" borderId="3" xfId="2" applyNumberFormat="1" applyFont="1" applyFill="1" applyBorder="1" applyAlignment="1">
      <alignment horizontal="left" vertical="top"/>
    </xf>
    <xf numFmtId="165" fontId="7" fillId="6" borderId="3" xfId="2" applyNumberFormat="1" applyFont="1" applyFill="1" applyBorder="1" applyAlignment="1">
      <alignment horizontal="left" vertical="center" wrapText="1" shrinkToFit="1"/>
    </xf>
    <xf numFmtId="165" fontId="7" fillId="3" borderId="3" xfId="2" applyNumberFormat="1" applyFont="1" applyFill="1" applyBorder="1" applyAlignment="1">
      <alignment horizontal="left" vertical="center" wrapText="1" shrinkToFit="1"/>
    </xf>
    <xf numFmtId="165" fontId="7" fillId="4" borderId="3" xfId="2" applyNumberFormat="1" applyFont="1" applyFill="1" applyBorder="1" applyAlignment="1">
      <alignment horizontal="left" vertical="center" wrapText="1" shrinkToFit="1"/>
    </xf>
    <xf numFmtId="165" fontId="7" fillId="5" borderId="3" xfId="2" applyNumberFormat="1" applyFont="1" applyFill="1" applyBorder="1" applyAlignment="1">
      <alignment horizontal="left" vertical="center" wrapText="1" shrinkToFit="1"/>
    </xf>
    <xf numFmtId="166" fontId="7" fillId="6" borderId="3" xfId="2" applyNumberFormat="1" applyFont="1" applyFill="1" applyBorder="1" applyAlignment="1">
      <alignment horizontal="left" vertical="center" wrapText="1" shrinkToFit="1"/>
    </xf>
    <xf numFmtId="0" fontId="8" fillId="6" borderId="3" xfId="2" applyFont="1" applyFill="1" applyBorder="1" applyAlignment="1">
      <alignment horizontal="left" vertical="center"/>
    </xf>
    <xf numFmtId="14" fontId="7" fillId="6" borderId="3" xfId="2" applyNumberFormat="1" applyFont="1" applyFill="1" applyBorder="1" applyAlignment="1">
      <alignment horizontal="center" vertical="center" wrapText="1"/>
    </xf>
    <xf numFmtId="14" fontId="7" fillId="6" borderId="3" xfId="2" applyNumberFormat="1" applyFont="1" applyFill="1" applyBorder="1" applyAlignment="1">
      <alignment horizontal="left" vertical="center" wrapText="1"/>
    </xf>
    <xf numFmtId="0" fontId="7" fillId="6" borderId="3" xfId="2" applyFont="1" applyFill="1" applyBorder="1" applyAlignment="1">
      <alignment horizontal="left" vertical="center" wrapText="1"/>
    </xf>
    <xf numFmtId="0" fontId="7" fillId="0" borderId="3" xfId="2" applyFont="1" applyBorder="1" applyAlignment="1">
      <alignment horizontal="left" vertical="center" wrapText="1"/>
    </xf>
    <xf numFmtId="0" fontId="7" fillId="0" borderId="3" xfId="2" applyFont="1" applyBorder="1" applyAlignment="1">
      <alignment horizontal="center" vertical="center" wrapText="1"/>
    </xf>
    <xf numFmtId="166" fontId="5" fillId="6" borderId="0" xfId="2" applyNumberFormat="1" applyFont="1" applyFill="1" applyAlignment="1">
      <alignment horizontal="center" vertical="center" wrapText="1"/>
    </xf>
    <xf numFmtId="164" fontId="7" fillId="7" borderId="3" xfId="2" applyNumberFormat="1" applyFont="1" applyFill="1" applyBorder="1" applyAlignment="1">
      <alignment horizontal="left" vertical="top"/>
    </xf>
    <xf numFmtId="165" fontId="7" fillId="7" borderId="3" xfId="2" applyNumberFormat="1" applyFont="1" applyFill="1" applyBorder="1" applyAlignment="1">
      <alignment horizontal="left" vertical="center" wrapText="1" shrinkToFit="1"/>
    </xf>
    <xf numFmtId="166" fontId="7" fillId="7" borderId="3" xfId="2" applyNumberFormat="1" applyFont="1" applyFill="1" applyBorder="1" applyAlignment="1">
      <alignment horizontal="left" vertical="center" wrapText="1" shrinkToFit="1"/>
    </xf>
    <xf numFmtId="0" fontId="5" fillId="7" borderId="3" xfId="2" applyFont="1" applyFill="1" applyBorder="1" applyAlignment="1">
      <alignment horizontal="left" vertical="center"/>
    </xf>
    <xf numFmtId="14" fontId="6" fillId="7" borderId="3" xfId="2" applyNumberFormat="1" applyFont="1" applyFill="1" applyBorder="1" applyAlignment="1">
      <alignment horizontal="center" vertical="center" wrapText="1"/>
    </xf>
    <xf numFmtId="14" fontId="6" fillId="7" borderId="3" xfId="2" applyNumberFormat="1" applyFont="1" applyFill="1" applyBorder="1" applyAlignment="1">
      <alignment horizontal="left" vertical="center" wrapText="1"/>
    </xf>
    <xf numFmtId="0" fontId="6" fillId="7" borderId="3" xfId="2" applyFont="1" applyFill="1" applyBorder="1" applyAlignment="1">
      <alignment horizontal="left" vertical="center" wrapText="1"/>
    </xf>
    <xf numFmtId="0" fontId="6" fillId="7" borderId="3" xfId="2" applyFont="1" applyFill="1" applyBorder="1" applyAlignment="1">
      <alignment horizontal="center" vertical="center" wrapText="1"/>
    </xf>
    <xf numFmtId="0" fontId="7" fillId="8" borderId="3" xfId="2" applyFont="1" applyFill="1" applyBorder="1" applyAlignment="1">
      <alignment horizontal="left" vertical="center" wrapText="1"/>
    </xf>
    <xf numFmtId="0" fontId="5" fillId="9" borderId="0" xfId="2" applyFont="1" applyFill="1" applyAlignment="1">
      <alignment horizontal="center" vertical="center"/>
    </xf>
    <xf numFmtId="164" fontId="6" fillId="6" borderId="3" xfId="2" applyNumberFormat="1" applyFont="1" applyFill="1" applyBorder="1" applyAlignment="1">
      <alignment horizontal="left" vertical="center"/>
    </xf>
    <xf numFmtId="165" fontId="6" fillId="6" borderId="3" xfId="2" applyNumberFormat="1" applyFont="1" applyFill="1" applyBorder="1" applyAlignment="1">
      <alignment horizontal="left" vertical="center" wrapText="1"/>
    </xf>
    <xf numFmtId="165" fontId="6" fillId="3" borderId="3" xfId="2" applyNumberFormat="1" applyFont="1" applyFill="1" applyBorder="1" applyAlignment="1">
      <alignment horizontal="left" vertical="center" wrapText="1"/>
    </xf>
    <xf numFmtId="165" fontId="6" fillId="4" borderId="3" xfId="2" applyNumberFormat="1" applyFont="1" applyFill="1" applyBorder="1" applyAlignment="1">
      <alignment horizontal="left" vertical="center" wrapText="1"/>
    </xf>
    <xf numFmtId="165" fontId="6" fillId="5" borderId="3" xfId="2" applyNumberFormat="1" applyFont="1" applyFill="1" applyBorder="1" applyAlignment="1">
      <alignment horizontal="left" vertical="center" wrapText="1"/>
    </xf>
    <xf numFmtId="166" fontId="6" fillId="6" borderId="3" xfId="2" applyNumberFormat="1" applyFont="1" applyFill="1" applyBorder="1" applyAlignment="1">
      <alignment horizontal="left" vertical="center" wrapText="1"/>
    </xf>
    <xf numFmtId="0" fontId="6" fillId="6" borderId="3" xfId="2" applyFont="1" applyFill="1" applyBorder="1" applyAlignment="1">
      <alignment horizontal="left" vertical="center" wrapText="1"/>
    </xf>
    <xf numFmtId="14" fontId="6" fillId="0" borderId="3" xfId="2" applyNumberFormat="1" applyFont="1" applyBorder="1" applyAlignment="1">
      <alignment horizontal="center" vertical="center" wrapText="1"/>
    </xf>
    <xf numFmtId="14" fontId="6" fillId="6" borderId="3" xfId="2" applyNumberFormat="1" applyFont="1" applyFill="1" applyBorder="1" applyAlignment="1">
      <alignment horizontal="left" vertical="center" wrapText="1"/>
    </xf>
    <xf numFmtId="0" fontId="6" fillId="0" borderId="3" xfId="2" applyFont="1" applyBorder="1" applyAlignment="1">
      <alignment horizontal="left" vertical="center" wrapText="1"/>
    </xf>
    <xf numFmtId="0" fontId="6" fillId="0" borderId="3" xfId="2" applyFont="1" applyBorder="1" applyAlignment="1">
      <alignment horizontal="center" vertical="center" wrapText="1"/>
    </xf>
    <xf numFmtId="14" fontId="6" fillId="6" borderId="3" xfId="2" applyNumberFormat="1" applyFont="1" applyFill="1" applyBorder="1" applyAlignment="1">
      <alignment horizontal="center" vertical="center" wrapText="1"/>
    </xf>
    <xf numFmtId="165" fontId="6" fillId="6" borderId="3" xfId="2" applyNumberFormat="1" applyFont="1" applyFill="1" applyBorder="1" applyAlignment="1">
      <alignment horizontal="left" vertical="center" wrapText="1" shrinkToFit="1"/>
    </xf>
    <xf numFmtId="165" fontId="6" fillId="3" borderId="3" xfId="2" applyNumberFormat="1" applyFont="1" applyFill="1" applyBorder="1" applyAlignment="1">
      <alignment horizontal="left" vertical="center" wrapText="1" shrinkToFit="1"/>
    </xf>
    <xf numFmtId="165" fontId="6" fillId="4" borderId="3" xfId="2" applyNumberFormat="1" applyFont="1" applyFill="1" applyBorder="1" applyAlignment="1">
      <alignment horizontal="left" vertical="center" wrapText="1" shrinkToFit="1"/>
    </xf>
    <xf numFmtId="165" fontId="6" fillId="5" borderId="3" xfId="2" applyNumberFormat="1" applyFont="1" applyFill="1" applyBorder="1" applyAlignment="1">
      <alignment horizontal="left" vertical="center" wrapText="1" shrinkToFit="1"/>
    </xf>
    <xf numFmtId="166" fontId="6" fillId="6" borderId="3" xfId="2" applyNumberFormat="1" applyFont="1" applyFill="1" applyBorder="1" applyAlignment="1">
      <alignment horizontal="left" vertical="center" wrapText="1" shrinkToFit="1"/>
    </xf>
    <xf numFmtId="0" fontId="5" fillId="6" borderId="3" xfId="2" applyFont="1" applyFill="1" applyBorder="1" applyAlignment="1">
      <alignment horizontal="left" vertical="center"/>
    </xf>
    <xf numFmtId="14" fontId="6" fillId="6" borderId="3" xfId="2" applyNumberFormat="1" applyFont="1" applyFill="1" applyBorder="1" applyAlignment="1">
      <alignment horizontal="center" vertical="center" wrapText="1"/>
    </xf>
    <xf numFmtId="14" fontId="6" fillId="6" borderId="3" xfId="2" applyNumberFormat="1" applyFont="1" applyFill="1" applyBorder="1" applyAlignment="1">
      <alignment horizontal="left" vertical="center" wrapText="1"/>
    </xf>
    <xf numFmtId="0" fontId="6" fillId="6" borderId="3" xfId="2" applyFont="1" applyFill="1" applyBorder="1" applyAlignment="1">
      <alignment horizontal="left" vertical="center" wrapText="1"/>
    </xf>
    <xf numFmtId="0" fontId="6" fillId="0" borderId="3" xfId="2" applyFont="1" applyBorder="1" applyAlignment="1">
      <alignment horizontal="left" vertical="center" wrapText="1"/>
    </xf>
    <xf numFmtId="49" fontId="6" fillId="0" borderId="3" xfId="2" applyNumberFormat="1" applyFont="1" applyBorder="1" applyAlignment="1">
      <alignment horizontal="center" vertical="center" wrapText="1"/>
    </xf>
    <xf numFmtId="0" fontId="5" fillId="10" borderId="0" xfId="2" applyFont="1" applyFill="1" applyAlignment="1">
      <alignment horizontal="center" vertical="center"/>
    </xf>
    <xf numFmtId="164" fontId="6" fillId="6" borderId="3" xfId="2" applyNumberFormat="1" applyFont="1" applyFill="1" applyBorder="1" applyAlignment="1">
      <alignment horizontal="left" vertical="center"/>
    </xf>
    <xf numFmtId="166" fontId="6" fillId="6" borderId="3" xfId="2" applyNumberFormat="1" applyFont="1" applyFill="1" applyBorder="1" applyAlignment="1">
      <alignment horizontal="left" vertical="center" wrapText="1"/>
    </xf>
    <xf numFmtId="0" fontId="6" fillId="0" borderId="3" xfId="2" applyFont="1" applyBorder="1" applyAlignment="1">
      <alignment horizontal="center" vertical="center" wrapText="1"/>
    </xf>
    <xf numFmtId="0" fontId="5" fillId="11" borderId="0" xfId="2" applyFont="1" applyFill="1" applyAlignment="1">
      <alignment horizontal="center" vertical="center"/>
    </xf>
    <xf numFmtId="0" fontId="6" fillId="6" borderId="3" xfId="2" applyFont="1" applyFill="1" applyBorder="1" applyAlignment="1">
      <alignment horizontal="left" vertical="center"/>
    </xf>
    <xf numFmtId="0" fontId="6" fillId="6" borderId="3" xfId="2" applyFont="1" applyFill="1" applyBorder="1" applyAlignment="1">
      <alignment horizontal="center" vertical="center" wrapText="1"/>
    </xf>
    <xf numFmtId="0" fontId="6" fillId="7" borderId="3" xfId="2" applyFont="1" applyFill="1" applyBorder="1" applyAlignment="1">
      <alignment horizontal="left" vertical="center"/>
    </xf>
    <xf numFmtId="14" fontId="6" fillId="0" borderId="3" xfId="2" applyNumberFormat="1" applyFont="1" applyBorder="1" applyAlignment="1">
      <alignment horizontal="left" vertical="center" wrapText="1"/>
    </xf>
    <xf numFmtId="164" fontId="7" fillId="6" borderId="3" xfId="2" applyNumberFormat="1" applyFont="1" applyFill="1" applyBorder="1" applyAlignment="1">
      <alignment horizontal="left" vertical="center" wrapText="1" shrinkToFit="1"/>
    </xf>
    <xf numFmtId="164" fontId="7" fillId="7" borderId="3" xfId="2" applyNumberFormat="1" applyFont="1" applyFill="1" applyBorder="1" applyAlignment="1">
      <alignment horizontal="left" vertical="center" wrapText="1" shrinkToFit="1"/>
    </xf>
    <xf numFmtId="165" fontId="6" fillId="7" borderId="3" xfId="2" applyNumberFormat="1" applyFont="1" applyFill="1" applyBorder="1" applyAlignment="1">
      <alignment horizontal="left" vertical="center" wrapText="1" shrinkToFit="1"/>
    </xf>
    <xf numFmtId="164" fontId="7" fillId="7" borderId="3" xfId="2" applyNumberFormat="1" applyFont="1" applyFill="1" applyBorder="1" applyAlignment="1">
      <alignment horizontal="left" vertical="center" wrapText="1"/>
    </xf>
    <xf numFmtId="164" fontId="6" fillId="6" borderId="3" xfId="2" applyNumberFormat="1" applyFont="1" applyFill="1" applyBorder="1" applyAlignment="1">
      <alignment horizontal="left" vertical="center" wrapText="1" shrinkToFit="1"/>
    </xf>
    <xf numFmtId="0" fontId="5" fillId="6" borderId="3" xfId="2" applyFont="1" applyFill="1" applyBorder="1" applyAlignment="1">
      <alignment horizontal="left" vertical="center" wrapText="1"/>
    </xf>
    <xf numFmtId="14" fontId="6" fillId="0" borderId="3" xfId="2" applyNumberFormat="1" applyFont="1" applyBorder="1" applyAlignment="1">
      <alignment horizontal="center" vertical="center" wrapText="1"/>
    </xf>
    <xf numFmtId="14" fontId="5" fillId="6" borderId="3" xfId="2" applyNumberFormat="1" applyFont="1" applyFill="1" applyBorder="1" applyAlignment="1">
      <alignment horizontal="left" vertical="center" wrapText="1"/>
    </xf>
    <xf numFmtId="0" fontId="5" fillId="0" borderId="3" xfId="2" applyFont="1" applyBorder="1" applyAlignment="1">
      <alignment horizontal="left" vertical="center" wrapText="1"/>
    </xf>
    <xf numFmtId="0" fontId="5" fillId="0" borderId="3" xfId="2" applyFont="1" applyBorder="1" applyAlignment="1">
      <alignment horizontal="center" vertical="center" wrapText="1"/>
    </xf>
    <xf numFmtId="164" fontId="6" fillId="6" borderId="3" xfId="2" applyNumberFormat="1" applyFont="1" applyFill="1" applyBorder="1" applyAlignment="1">
      <alignment horizontal="left" vertical="center" wrapText="1" shrinkToFit="1"/>
    </xf>
    <xf numFmtId="0" fontId="8" fillId="7" borderId="3" xfId="2" applyFont="1" applyFill="1" applyBorder="1" applyAlignment="1">
      <alignment horizontal="left" vertical="center"/>
    </xf>
    <xf numFmtId="14" fontId="7" fillId="7" borderId="3" xfId="2" applyNumberFormat="1" applyFont="1" applyFill="1" applyBorder="1" applyAlignment="1">
      <alignment horizontal="center" vertical="center" wrapText="1"/>
    </xf>
    <xf numFmtId="14" fontId="7" fillId="7" borderId="3" xfId="2" applyNumberFormat="1" applyFont="1" applyFill="1" applyBorder="1" applyAlignment="1">
      <alignment horizontal="left" vertical="center" wrapText="1"/>
    </xf>
    <xf numFmtId="0" fontId="7" fillId="7" borderId="3" xfId="2" applyFont="1" applyFill="1" applyBorder="1" applyAlignment="1">
      <alignment horizontal="left" vertical="center" wrapText="1"/>
    </xf>
    <xf numFmtId="0" fontId="7" fillId="7" borderId="3" xfId="2" applyFont="1" applyFill="1" applyBorder="1" applyAlignment="1">
      <alignment horizontal="center" vertical="center" wrapText="1"/>
    </xf>
    <xf numFmtId="164" fontId="6" fillId="6" borderId="3" xfId="2" applyNumberFormat="1" applyFont="1" applyFill="1" applyBorder="1" applyAlignment="1">
      <alignment horizontal="left" vertical="center" wrapText="1"/>
    </xf>
    <xf numFmtId="14" fontId="5" fillId="6" borderId="3" xfId="2" applyNumberFormat="1" applyFont="1" applyFill="1" applyBorder="1" applyAlignment="1">
      <alignment horizontal="center" vertical="center" wrapText="1"/>
    </xf>
    <xf numFmtId="164" fontId="6" fillId="6" borderId="3" xfId="2" applyNumberFormat="1" applyFont="1" applyFill="1" applyBorder="1" applyAlignment="1">
      <alignment horizontal="left" vertical="center" wrapText="1"/>
    </xf>
    <xf numFmtId="0" fontId="5" fillId="6" borderId="3" xfId="2" applyFont="1" applyFill="1" applyBorder="1" applyAlignment="1">
      <alignment horizontal="left" vertical="center" wrapText="1"/>
    </xf>
    <xf numFmtId="14" fontId="5" fillId="6" borderId="3" xfId="2" applyNumberFormat="1" applyFont="1" applyFill="1" applyBorder="1" applyAlignment="1">
      <alignment horizontal="center" vertical="center" wrapText="1"/>
    </xf>
    <xf numFmtId="14" fontId="5" fillId="6" borderId="3" xfId="2" applyNumberFormat="1" applyFont="1" applyFill="1" applyBorder="1" applyAlignment="1">
      <alignment horizontal="left" vertical="center" wrapText="1"/>
    </xf>
    <xf numFmtId="0" fontId="5" fillId="0" borderId="3" xfId="2" applyFont="1" applyFill="1" applyBorder="1" applyAlignment="1">
      <alignment horizontal="left" vertical="center" wrapText="1"/>
    </xf>
    <xf numFmtId="0" fontId="5" fillId="0" borderId="3" xfId="2" applyFont="1" applyBorder="1" applyAlignment="1">
      <alignment horizontal="left" vertical="center" wrapText="1"/>
    </xf>
    <xf numFmtId="0" fontId="5" fillId="0" borderId="3" xfId="2" applyFont="1" applyBorder="1" applyAlignment="1">
      <alignment horizontal="center" vertical="center" wrapText="1"/>
    </xf>
    <xf numFmtId="14" fontId="5" fillId="0" borderId="3" xfId="2" applyNumberFormat="1" applyFont="1" applyFill="1" applyBorder="1" applyAlignment="1">
      <alignment horizontal="center" vertical="center" wrapText="1"/>
    </xf>
    <xf numFmtId="14" fontId="5" fillId="0" borderId="3" xfId="2" applyNumberFormat="1" applyFont="1" applyBorder="1" applyAlignment="1">
      <alignment horizontal="left" vertical="center" wrapText="1"/>
    </xf>
    <xf numFmtId="14" fontId="5" fillId="0" borderId="3" xfId="2" applyNumberFormat="1" applyFont="1" applyBorder="1" applyAlignment="1">
      <alignment horizontal="center" vertical="center" wrapText="1"/>
    </xf>
    <xf numFmtId="165" fontId="6" fillId="8" borderId="3" xfId="2" applyNumberFormat="1" applyFont="1" applyFill="1" applyBorder="1" applyAlignment="1">
      <alignment horizontal="left" vertical="center" wrapText="1"/>
    </xf>
    <xf numFmtId="0" fontId="5" fillId="6" borderId="3" xfId="2" applyFont="1" applyFill="1" applyBorder="1" applyAlignment="1">
      <alignment horizontal="center" vertical="center" wrapText="1"/>
    </xf>
    <xf numFmtId="0" fontId="5" fillId="5" borderId="0" xfId="2" applyFont="1" applyFill="1" applyAlignment="1">
      <alignment horizontal="center" vertical="center"/>
    </xf>
    <xf numFmtId="0" fontId="5" fillId="6" borderId="3" xfId="2" applyFont="1" applyFill="1" applyBorder="1" applyAlignment="1">
      <alignment horizontal="center" vertical="center" wrapText="1"/>
    </xf>
    <xf numFmtId="0" fontId="5" fillId="12" borderId="0" xfId="2" applyFont="1" applyFill="1" applyAlignment="1">
      <alignment horizontal="center" vertical="center"/>
    </xf>
    <xf numFmtId="14" fontId="5" fillId="0" borderId="3" xfId="2" applyNumberFormat="1" applyFont="1" applyFill="1" applyBorder="1" applyAlignment="1">
      <alignment horizontal="left" vertical="center" wrapText="1"/>
    </xf>
    <xf numFmtId="0" fontId="5" fillId="13" borderId="0" xfId="2" applyFont="1" applyFill="1" applyAlignment="1">
      <alignment horizontal="center" vertical="center"/>
    </xf>
    <xf numFmtId="14" fontId="6" fillId="6" borderId="3" xfId="2" applyNumberFormat="1" applyFont="1" applyFill="1" applyBorder="1" applyAlignment="1">
      <alignment horizontal="center" vertical="top" wrapText="1"/>
    </xf>
    <xf numFmtId="14" fontId="6" fillId="6" borderId="4" xfId="2" applyNumberFormat="1" applyFont="1" applyFill="1" applyBorder="1" applyAlignment="1">
      <alignment horizontal="left" vertical="center" wrapText="1"/>
    </xf>
    <xf numFmtId="14" fontId="6" fillId="6" borderId="5" xfId="2" applyNumberFormat="1" applyFont="1" applyFill="1" applyBorder="1" applyAlignment="1">
      <alignment horizontal="left" vertical="center" wrapText="1"/>
    </xf>
    <xf numFmtId="14" fontId="6" fillId="6" borderId="6" xfId="2" applyNumberFormat="1" applyFont="1" applyFill="1" applyBorder="1" applyAlignment="1">
      <alignment horizontal="left" vertical="center" wrapText="1"/>
    </xf>
    <xf numFmtId="164" fontId="6" fillId="6" borderId="4" xfId="2" applyNumberFormat="1" applyFont="1" applyFill="1" applyBorder="1" applyAlignment="1">
      <alignment horizontal="left" vertical="center" wrapText="1" shrinkToFit="1"/>
    </xf>
    <xf numFmtId="166" fontId="6" fillId="6" borderId="4" xfId="2" applyNumberFormat="1" applyFont="1" applyFill="1" applyBorder="1" applyAlignment="1">
      <alignment horizontal="left" vertical="center" wrapText="1"/>
    </xf>
    <xf numFmtId="0" fontId="6" fillId="6" borderId="4" xfId="2" applyFont="1" applyFill="1" applyBorder="1" applyAlignment="1">
      <alignment horizontal="left" vertical="center" wrapText="1"/>
    </xf>
    <xf numFmtId="14" fontId="6" fillId="6" borderId="4" xfId="2" applyNumberFormat="1" applyFont="1" applyFill="1" applyBorder="1" applyAlignment="1">
      <alignment horizontal="center" vertical="center" wrapText="1"/>
    </xf>
    <xf numFmtId="0" fontId="6" fillId="0" borderId="4" xfId="2" applyFont="1" applyBorder="1" applyAlignment="1">
      <alignment horizontal="left" vertical="center" wrapText="1"/>
    </xf>
    <xf numFmtId="0" fontId="6" fillId="0" borderId="4" xfId="2" applyFont="1" applyBorder="1" applyAlignment="1">
      <alignment horizontal="center" vertical="center" wrapText="1"/>
    </xf>
    <xf numFmtId="164" fontId="6" fillId="6" borderId="6" xfId="2" applyNumberFormat="1" applyFont="1" applyFill="1" applyBorder="1" applyAlignment="1">
      <alignment horizontal="left" vertical="center" wrapText="1" shrinkToFit="1"/>
    </xf>
    <xf numFmtId="166" fontId="6" fillId="6" borderId="6" xfId="2" applyNumberFormat="1" applyFont="1" applyFill="1" applyBorder="1" applyAlignment="1">
      <alignment horizontal="left" vertical="center" wrapText="1"/>
    </xf>
    <xf numFmtId="0" fontId="6" fillId="6" borderId="6" xfId="2" applyFont="1" applyFill="1" applyBorder="1" applyAlignment="1">
      <alignment horizontal="left" vertical="center" wrapText="1"/>
    </xf>
    <xf numFmtId="14" fontId="6" fillId="6" borderId="6" xfId="2" applyNumberFormat="1" applyFont="1" applyFill="1" applyBorder="1" applyAlignment="1">
      <alignment horizontal="center" vertical="center" wrapText="1"/>
    </xf>
    <xf numFmtId="0" fontId="6" fillId="0" borderId="6" xfId="2" applyFont="1" applyBorder="1" applyAlignment="1">
      <alignment horizontal="left" vertical="center" wrapText="1"/>
    </xf>
    <xf numFmtId="0" fontId="6" fillId="0" borderId="6" xfId="2" applyFont="1" applyBorder="1" applyAlignment="1">
      <alignment horizontal="center" vertical="center" wrapText="1"/>
    </xf>
    <xf numFmtId="164" fontId="6" fillId="6" borderId="3" xfId="2" applyNumberFormat="1" applyFont="1" applyFill="1" applyBorder="1" applyAlignment="1">
      <alignment horizontal="center" vertical="center" wrapText="1" shrinkToFit="1"/>
    </xf>
    <xf numFmtId="166" fontId="6" fillId="6" borderId="3" xfId="2" applyNumberFormat="1" applyFont="1" applyFill="1" applyBorder="1" applyAlignment="1">
      <alignment horizontal="center" vertical="center" wrapText="1"/>
    </xf>
    <xf numFmtId="14" fontId="6" fillId="6" borderId="5" xfId="2" applyNumberFormat="1" applyFont="1" applyFill="1" applyBorder="1" applyAlignment="1">
      <alignment horizontal="center" vertical="center" wrapText="1"/>
    </xf>
    <xf numFmtId="165" fontId="6" fillId="11" borderId="3" xfId="2" applyNumberFormat="1" applyFont="1" applyFill="1" applyBorder="1" applyAlignment="1">
      <alignment horizontal="left" vertical="center" wrapText="1" shrinkToFit="1"/>
    </xf>
    <xf numFmtId="0" fontId="6" fillId="0" borderId="4" xfId="2" applyFont="1" applyBorder="1" applyAlignment="1">
      <alignment vertical="center" wrapText="1"/>
    </xf>
    <xf numFmtId="164" fontId="6" fillId="6" borderId="5" xfId="2" applyNumberFormat="1" applyFont="1" applyFill="1" applyBorder="1" applyAlignment="1">
      <alignment horizontal="left" vertical="center" wrapText="1" shrinkToFit="1"/>
    </xf>
    <xf numFmtId="166" fontId="6" fillId="6" borderId="5" xfId="2" applyNumberFormat="1" applyFont="1" applyFill="1" applyBorder="1" applyAlignment="1">
      <alignment horizontal="left" vertical="center" wrapText="1"/>
    </xf>
    <xf numFmtId="0" fontId="6" fillId="6" borderId="5" xfId="2" applyFont="1" applyFill="1" applyBorder="1" applyAlignment="1">
      <alignment horizontal="left" vertical="center" wrapText="1"/>
    </xf>
    <xf numFmtId="0" fontId="6" fillId="0" borderId="5" xfId="2" applyFont="1" applyBorder="1" applyAlignment="1">
      <alignment horizontal="left" vertical="center" wrapText="1"/>
    </xf>
    <xf numFmtId="0" fontId="6" fillId="0" borderId="5" xfId="2" applyFont="1" applyBorder="1" applyAlignment="1">
      <alignment vertical="center" wrapText="1"/>
    </xf>
    <xf numFmtId="0" fontId="6" fillId="0" borderId="6" xfId="2" applyFont="1" applyBorder="1" applyAlignment="1">
      <alignment vertical="center" wrapText="1"/>
    </xf>
    <xf numFmtId="49" fontId="6" fillId="0" borderId="4" xfId="2" applyNumberFormat="1" applyFont="1" applyBorder="1" applyAlignment="1">
      <alignment horizontal="center" vertical="center" wrapText="1"/>
    </xf>
    <xf numFmtId="49" fontId="6" fillId="0" borderId="5" xfId="2" applyNumberFormat="1" applyFont="1" applyBorder="1" applyAlignment="1">
      <alignment horizontal="center" vertical="center" wrapText="1"/>
    </xf>
    <xf numFmtId="49" fontId="6" fillId="0" borderId="6" xfId="2" applyNumberFormat="1" applyFont="1" applyBorder="1" applyAlignment="1">
      <alignment horizontal="center" vertical="center" wrapText="1"/>
    </xf>
    <xf numFmtId="0" fontId="5" fillId="6" borderId="0" xfId="2" applyFont="1" applyFill="1" applyAlignment="1">
      <alignment vertical="center"/>
    </xf>
    <xf numFmtId="0" fontId="5" fillId="5" borderId="7" xfId="2" applyFont="1" applyFill="1" applyBorder="1" applyAlignment="1">
      <alignment vertical="center"/>
    </xf>
    <xf numFmtId="164" fontId="6" fillId="5" borderId="3" xfId="2" applyNumberFormat="1" applyFont="1" applyFill="1" applyBorder="1" applyAlignment="1">
      <alignment horizontal="left" vertical="center" wrapText="1"/>
    </xf>
    <xf numFmtId="166" fontId="6" fillId="5" borderId="3" xfId="2" applyNumberFormat="1" applyFont="1" applyFill="1" applyBorder="1" applyAlignment="1">
      <alignment horizontal="left" vertical="center" wrapText="1"/>
    </xf>
    <xf numFmtId="0" fontId="6" fillId="5" borderId="3" xfId="2" applyFont="1" applyFill="1" applyBorder="1" applyAlignment="1">
      <alignment horizontal="left" vertical="center" wrapText="1"/>
    </xf>
    <xf numFmtId="14" fontId="6" fillId="5" borderId="3" xfId="2" applyNumberFormat="1" applyFont="1" applyFill="1" applyBorder="1" applyAlignment="1">
      <alignment horizontal="center" vertical="center" wrapText="1"/>
    </xf>
    <xf numFmtId="14" fontId="6" fillId="5" borderId="3" xfId="2" applyNumberFormat="1" applyFont="1" applyFill="1" applyBorder="1" applyAlignment="1">
      <alignment horizontal="left" vertical="center" wrapText="1"/>
    </xf>
    <xf numFmtId="0" fontId="5" fillId="5" borderId="3" xfId="2" applyFont="1" applyFill="1" applyBorder="1" applyAlignment="1">
      <alignment horizontal="left" vertical="center" wrapText="1"/>
    </xf>
    <xf numFmtId="164" fontId="6" fillId="5" borderId="3" xfId="2" applyNumberFormat="1" applyFont="1" applyFill="1" applyBorder="1" applyAlignment="1">
      <alignment horizontal="left" vertical="center" wrapText="1" shrinkToFit="1"/>
    </xf>
    <xf numFmtId="166" fontId="6" fillId="5" borderId="3" xfId="2" applyNumberFormat="1" applyFont="1" applyFill="1" applyBorder="1" applyAlignment="1">
      <alignment horizontal="left" vertical="center" wrapText="1" shrinkToFit="1"/>
    </xf>
    <xf numFmtId="0" fontId="5" fillId="5" borderId="3" xfId="2" applyFont="1" applyFill="1" applyBorder="1" applyAlignment="1">
      <alignment horizontal="left" vertical="center"/>
    </xf>
    <xf numFmtId="14" fontId="6" fillId="5" borderId="3" xfId="2" applyNumberFormat="1" applyFont="1" applyFill="1" applyBorder="1" applyAlignment="1">
      <alignment horizontal="center" vertical="center" wrapText="1"/>
    </xf>
    <xf numFmtId="14" fontId="6" fillId="5" borderId="3" xfId="2" applyNumberFormat="1" applyFont="1" applyFill="1" applyBorder="1" applyAlignment="1">
      <alignment horizontal="left" vertical="center" wrapText="1"/>
    </xf>
    <xf numFmtId="0" fontId="5" fillId="5" borderId="3" xfId="2" applyFont="1" applyFill="1" applyBorder="1" applyAlignment="1">
      <alignment horizontal="left" vertical="center" wrapText="1"/>
    </xf>
    <xf numFmtId="0" fontId="6" fillId="5" borderId="3" xfId="2" applyFont="1" applyFill="1" applyBorder="1" applyAlignment="1">
      <alignment horizontal="left" vertical="center" wrapText="1"/>
    </xf>
    <xf numFmtId="0" fontId="5" fillId="5" borderId="7" xfId="2" applyFont="1" applyFill="1" applyBorder="1" applyAlignment="1">
      <alignment vertical="center" wrapText="1"/>
    </xf>
    <xf numFmtId="0" fontId="5" fillId="5" borderId="0" xfId="2" applyFont="1" applyFill="1" applyAlignment="1">
      <alignment vertical="center"/>
    </xf>
    <xf numFmtId="0" fontId="9" fillId="0" borderId="0" xfId="2" applyFont="1" applyBorder="1"/>
    <xf numFmtId="164" fontId="10" fillId="0" borderId="3" xfId="2" applyNumberFormat="1" applyFont="1" applyBorder="1" applyAlignment="1">
      <alignment horizontal="left"/>
    </xf>
    <xf numFmtId="165" fontId="6" fillId="0" borderId="3" xfId="2" applyNumberFormat="1" applyFont="1" applyBorder="1" applyAlignment="1">
      <alignment horizontal="left" vertical="top" wrapText="1"/>
    </xf>
    <xf numFmtId="166" fontId="6" fillId="0" borderId="3" xfId="2" applyNumberFormat="1" applyFont="1" applyBorder="1" applyAlignment="1">
      <alignment horizontal="left" vertical="top" wrapText="1"/>
    </xf>
    <xf numFmtId="0" fontId="5" fillId="0" borderId="3" xfId="2" applyFont="1" applyBorder="1" applyAlignment="1">
      <alignment horizontal="left" vertical="top" wrapText="1"/>
    </xf>
    <xf numFmtId="14" fontId="5" fillId="0" borderId="3" xfId="2" applyNumberFormat="1" applyFont="1" applyBorder="1" applyAlignment="1">
      <alignment horizontal="left" vertical="center" wrapText="1"/>
    </xf>
    <xf numFmtId="164" fontId="10" fillId="6" borderId="3" xfId="2" applyNumberFormat="1" applyFont="1" applyFill="1" applyBorder="1" applyAlignment="1">
      <alignment horizontal="left"/>
    </xf>
    <xf numFmtId="164" fontId="10" fillId="0" borderId="3" xfId="2" applyNumberFormat="1" applyFont="1" applyBorder="1" applyAlignment="1">
      <alignment horizontal="left" vertical="top"/>
    </xf>
    <xf numFmtId="0" fontId="9" fillId="5" borderId="0" xfId="2" applyFont="1" applyFill="1" applyBorder="1"/>
    <xf numFmtId="164" fontId="10" fillId="0" borderId="3" xfId="2" applyNumberFormat="1" applyFont="1" applyBorder="1" applyAlignment="1">
      <alignment horizontal="left" vertical="center"/>
    </xf>
    <xf numFmtId="165" fontId="6" fillId="0" borderId="3" xfId="2" applyNumberFormat="1" applyFont="1" applyBorder="1" applyAlignment="1">
      <alignment horizontal="left" vertical="center" wrapText="1"/>
    </xf>
    <xf numFmtId="166" fontId="6" fillId="0" borderId="3" xfId="2" applyNumberFormat="1" applyFont="1" applyBorder="1" applyAlignment="1">
      <alignment horizontal="left" vertical="center" wrapText="1"/>
    </xf>
    <xf numFmtId="164" fontId="6" fillId="0" borderId="3" xfId="2" applyNumberFormat="1" applyFont="1" applyBorder="1" applyAlignment="1">
      <alignment horizontal="left" vertical="center" wrapText="1" shrinkToFit="1"/>
    </xf>
    <xf numFmtId="165" fontId="6" fillId="0" borderId="3" xfId="2" applyNumberFormat="1" applyFont="1" applyBorder="1" applyAlignment="1">
      <alignment horizontal="left" vertical="center" wrapText="1" shrinkToFit="1"/>
    </xf>
    <xf numFmtId="166" fontId="6" fillId="0" borderId="3" xfId="2" applyNumberFormat="1" applyFont="1" applyBorder="1" applyAlignment="1">
      <alignment horizontal="left" vertical="center" wrapText="1" shrinkToFit="1"/>
    </xf>
    <xf numFmtId="0" fontId="5" fillId="0" borderId="3" xfId="2" applyFont="1" applyBorder="1" applyAlignment="1">
      <alignment horizontal="left" vertical="center"/>
    </xf>
    <xf numFmtId="14" fontId="6" fillId="0" borderId="3" xfId="2" applyNumberFormat="1" applyFont="1" applyBorder="1" applyAlignment="1">
      <alignment horizontal="left" vertical="center" wrapText="1"/>
    </xf>
    <xf numFmtId="164" fontId="6" fillId="0" borderId="3" xfId="2" applyNumberFormat="1" applyFont="1" applyBorder="1" applyAlignment="1">
      <alignment horizontal="left" vertical="center" wrapText="1"/>
    </xf>
    <xf numFmtId="14" fontId="6" fillId="0" borderId="3" xfId="2" applyNumberFormat="1" applyFont="1" applyFill="1" applyBorder="1" applyAlignment="1">
      <alignment horizontal="left" vertical="center" wrapText="1"/>
    </xf>
    <xf numFmtId="164" fontId="6" fillId="7" borderId="3" xfId="2" applyNumberFormat="1" applyFont="1" applyFill="1" applyBorder="1" applyAlignment="1">
      <alignment horizontal="left" vertical="center" wrapText="1" shrinkToFit="1"/>
    </xf>
    <xf numFmtId="166" fontId="6" fillId="7" borderId="3" xfId="2" applyNumberFormat="1" applyFont="1" applyFill="1" applyBorder="1" applyAlignment="1">
      <alignment horizontal="left" vertical="center" wrapText="1" shrinkToFit="1"/>
    </xf>
    <xf numFmtId="164" fontId="5" fillId="6" borderId="0" xfId="2" applyNumberFormat="1" applyFont="1" applyFill="1" applyAlignment="1">
      <alignment horizontal="center" vertical="center"/>
    </xf>
    <xf numFmtId="0" fontId="6" fillId="6" borderId="8" xfId="2" applyFont="1" applyFill="1" applyBorder="1" applyAlignment="1">
      <alignment horizontal="left" vertical="center" wrapText="1"/>
    </xf>
    <xf numFmtId="0" fontId="6" fillId="6" borderId="8" xfId="2" applyFont="1" applyFill="1" applyBorder="1" applyAlignment="1">
      <alignment horizontal="left" vertical="center" wrapText="1"/>
    </xf>
    <xf numFmtId="0" fontId="6" fillId="7" borderId="8" xfId="2" applyFont="1" applyFill="1" applyBorder="1" applyAlignment="1">
      <alignment horizontal="left" vertical="center" wrapText="1"/>
    </xf>
    <xf numFmtId="164" fontId="6" fillId="6" borderId="3" xfId="2" applyNumberFormat="1" applyFont="1" applyFill="1" applyBorder="1" applyAlignment="1">
      <alignment horizontal="center" vertical="center" wrapText="1"/>
    </xf>
    <xf numFmtId="0" fontId="11" fillId="6" borderId="8" xfId="2" applyFont="1" applyFill="1" applyBorder="1" applyAlignment="1">
      <alignment horizontal="left" vertical="center" wrapText="1"/>
    </xf>
    <xf numFmtId="0" fontId="11" fillId="6" borderId="8" xfId="2" applyFont="1" applyFill="1" applyBorder="1" applyAlignment="1">
      <alignment horizontal="left" vertical="center" wrapText="1"/>
    </xf>
    <xf numFmtId="0" fontId="6" fillId="6" borderId="9" xfId="2" applyFont="1" applyFill="1" applyBorder="1" applyAlignment="1">
      <alignment horizontal="left" vertical="center" wrapText="1"/>
    </xf>
    <xf numFmtId="164" fontId="6" fillId="7" borderId="3" xfId="2" applyNumberFormat="1" applyFont="1" applyFill="1" applyBorder="1" applyAlignment="1">
      <alignment horizontal="center" vertical="center" wrapText="1"/>
    </xf>
    <xf numFmtId="165" fontId="6" fillId="6" borderId="3" xfId="2" applyNumberFormat="1" applyFont="1" applyFill="1" applyBorder="1" applyAlignment="1">
      <alignment horizontal="center" vertical="center" wrapText="1"/>
    </xf>
    <xf numFmtId="165" fontId="6" fillId="3" borderId="3" xfId="2" applyNumberFormat="1" applyFont="1" applyFill="1" applyBorder="1" applyAlignment="1">
      <alignment horizontal="center" vertical="center" wrapText="1"/>
    </xf>
    <xf numFmtId="165" fontId="6" fillId="4" borderId="3" xfId="2" applyNumberFormat="1" applyFont="1" applyFill="1" applyBorder="1" applyAlignment="1">
      <alignment horizontal="center" vertical="center" wrapText="1"/>
    </xf>
    <xf numFmtId="165" fontId="6" fillId="5" borderId="3" xfId="2" applyNumberFormat="1" applyFont="1" applyFill="1" applyBorder="1" applyAlignment="1">
      <alignment horizontal="center" vertical="center" wrapText="1"/>
    </xf>
    <xf numFmtId="14" fontId="6" fillId="0" borderId="3" xfId="2" applyNumberFormat="1" applyFont="1" applyFill="1" applyBorder="1" applyAlignment="1">
      <alignment horizontal="center" vertical="center" wrapText="1"/>
    </xf>
    <xf numFmtId="0" fontId="6" fillId="6" borderId="10" xfId="2" applyFont="1" applyFill="1" applyBorder="1" applyAlignment="1">
      <alignment horizontal="left" vertical="center" wrapText="1"/>
    </xf>
    <xf numFmtId="0" fontId="7" fillId="7" borderId="3" xfId="2" applyFont="1" applyFill="1" applyBorder="1" applyAlignment="1">
      <alignment horizontal="left" vertical="center"/>
    </xf>
    <xf numFmtId="0" fontId="7" fillId="7" borderId="8" xfId="2" applyFont="1" applyFill="1" applyBorder="1" applyAlignment="1">
      <alignment horizontal="left" vertical="center" wrapText="1"/>
    </xf>
    <xf numFmtId="0" fontId="11" fillId="6" borderId="3" xfId="2" applyFont="1" applyFill="1" applyBorder="1" applyAlignment="1">
      <alignment horizontal="left" vertical="center" wrapText="1"/>
    </xf>
    <xf numFmtId="0" fontId="5" fillId="7" borderId="3" xfId="2" applyFont="1" applyFill="1" applyBorder="1" applyAlignment="1">
      <alignment horizontal="left" vertical="center" shrinkToFit="1"/>
    </xf>
    <xf numFmtId="0" fontId="7" fillId="8" borderId="6" xfId="2" applyFont="1" applyFill="1" applyBorder="1" applyAlignment="1">
      <alignment horizontal="left" vertical="center" wrapText="1"/>
    </xf>
    <xf numFmtId="1" fontId="7" fillId="6" borderId="3" xfId="2" applyNumberFormat="1" applyFont="1" applyFill="1" applyBorder="1" applyAlignment="1">
      <alignment horizontal="center" vertical="center" wrapText="1"/>
    </xf>
    <xf numFmtId="165" fontId="6" fillId="6" borderId="4" xfId="2" applyNumberFormat="1" applyFont="1" applyFill="1" applyBorder="1" applyAlignment="1">
      <alignment horizontal="center" vertical="center" wrapText="1"/>
    </xf>
    <xf numFmtId="165" fontId="6" fillId="3" borderId="4" xfId="2" applyNumberFormat="1" applyFont="1" applyFill="1" applyBorder="1" applyAlignment="1">
      <alignment horizontal="center" vertical="center" wrapText="1"/>
    </xf>
    <xf numFmtId="165" fontId="6" fillId="4" borderId="4" xfId="2" applyNumberFormat="1" applyFont="1" applyFill="1" applyBorder="1" applyAlignment="1">
      <alignment horizontal="center" vertical="center" wrapText="1"/>
    </xf>
    <xf numFmtId="165" fontId="6" fillId="5" borderId="4" xfId="2" applyNumberFormat="1" applyFont="1" applyFill="1" applyBorder="1" applyAlignment="1">
      <alignment horizontal="center" vertical="center" wrapText="1"/>
    </xf>
    <xf numFmtId="0" fontId="6" fillId="6" borderId="4" xfId="2" applyFont="1" applyFill="1" applyBorder="1" applyAlignment="1">
      <alignment horizontal="center" vertical="center" wrapText="1"/>
    </xf>
    <xf numFmtId="0" fontId="5" fillId="6" borderId="4" xfId="2" applyFont="1" applyFill="1" applyBorder="1" applyAlignment="1">
      <alignment horizontal="center" vertical="center" wrapText="1"/>
    </xf>
    <xf numFmtId="164" fontId="6" fillId="6" borderId="3" xfId="2" applyNumberFormat="1" applyFont="1" applyFill="1" applyBorder="1" applyAlignment="1">
      <alignment horizontal="center" vertical="center" wrapText="1" shrinkToFit="1"/>
    </xf>
    <xf numFmtId="166" fontId="6" fillId="6" borderId="3" xfId="2" applyNumberFormat="1" applyFont="1" applyFill="1" applyBorder="1" applyAlignment="1">
      <alignment horizontal="center" vertical="center" wrapText="1"/>
    </xf>
    <xf numFmtId="0" fontId="5" fillId="6" borderId="3" xfId="2" applyFont="1" applyFill="1" applyBorder="1" applyAlignment="1">
      <alignment horizontal="center" vertical="center" wrapText="1" shrinkToFit="1"/>
    </xf>
    <xf numFmtId="164" fontId="7" fillId="6" borderId="0" xfId="2" applyNumberFormat="1" applyFont="1" applyFill="1" applyBorder="1" applyAlignment="1">
      <alignment horizontal="left" vertical="center"/>
    </xf>
    <xf numFmtId="0" fontId="12" fillId="6" borderId="0" xfId="2" applyFont="1" applyFill="1" applyBorder="1" applyAlignment="1">
      <alignment horizontal="center" vertical="center" wrapText="1"/>
    </xf>
    <xf numFmtId="0" fontId="12" fillId="6" borderId="0" xfId="2" applyFont="1" applyFill="1" applyBorder="1" applyAlignment="1">
      <alignment horizontal="center" vertical="top" wrapText="1"/>
    </xf>
    <xf numFmtId="0" fontId="14" fillId="0" borderId="0" xfId="5" applyFont="1"/>
    <xf numFmtId="0" fontId="14" fillId="0" borderId="3" xfId="5" applyFont="1" applyBorder="1" applyAlignment="1">
      <alignment horizontal="left" vertical="top" wrapText="1"/>
    </xf>
    <xf numFmtId="0" fontId="14" fillId="0" borderId="0" xfId="5" applyFont="1" applyFill="1"/>
    <xf numFmtId="166" fontId="14" fillId="14" borderId="3" xfId="5" applyNumberFormat="1" applyFont="1" applyFill="1" applyBorder="1" applyAlignment="1">
      <alignment horizontal="center" vertical="top" wrapText="1"/>
    </xf>
    <xf numFmtId="0" fontId="14" fillId="0" borderId="3" xfId="5" applyFont="1" applyFill="1" applyBorder="1" applyAlignment="1">
      <alignment horizontal="center" vertical="top" wrapText="1"/>
    </xf>
    <xf numFmtId="14" fontId="14" fillId="14" borderId="3" xfId="5" applyNumberFormat="1" applyFont="1" applyFill="1" applyBorder="1" applyAlignment="1">
      <alignment horizontal="center" vertical="top" wrapText="1"/>
    </xf>
    <xf numFmtId="0" fontId="14" fillId="0" borderId="3" xfId="5" applyFont="1" applyFill="1" applyBorder="1" applyAlignment="1">
      <alignment horizontal="left" vertical="top" wrapText="1"/>
    </xf>
    <xf numFmtId="49" fontId="14" fillId="0" borderId="3" xfId="5" applyNumberFormat="1" applyFont="1" applyFill="1" applyBorder="1" applyAlignment="1">
      <alignment horizontal="center" vertical="top" wrapText="1"/>
    </xf>
    <xf numFmtId="0" fontId="14" fillId="15" borderId="0" xfId="5" applyFont="1" applyFill="1"/>
    <xf numFmtId="0" fontId="14" fillId="0" borderId="3" xfId="5" applyFont="1" applyFill="1" applyBorder="1" applyAlignment="1" applyProtection="1">
      <alignment horizontal="center" vertical="top" wrapText="1"/>
      <protection locked="0"/>
    </xf>
    <xf numFmtId="14" fontId="14" fillId="0" borderId="3" xfId="5" applyNumberFormat="1" applyFont="1" applyFill="1" applyBorder="1" applyAlignment="1">
      <alignment horizontal="center" vertical="top" wrapText="1"/>
    </xf>
    <xf numFmtId="0" fontId="14" fillId="0" borderId="3" xfId="5" applyFont="1" applyBorder="1" applyAlignment="1">
      <alignment horizontal="center" vertical="top" wrapText="1"/>
    </xf>
    <xf numFmtId="49" fontId="14" fillId="14" borderId="3" xfId="5" applyNumberFormat="1" applyFont="1" applyFill="1" applyBorder="1" applyAlignment="1">
      <alignment horizontal="center" vertical="top" wrapText="1"/>
    </xf>
    <xf numFmtId="0" fontId="14" fillId="16" borderId="8" xfId="5" applyFont="1" applyFill="1" applyBorder="1" applyAlignment="1">
      <alignment horizontal="left" vertical="top" wrapText="1"/>
    </xf>
    <xf numFmtId="0" fontId="14" fillId="16" borderId="11" xfId="5" applyFont="1" applyFill="1" applyBorder="1" applyAlignment="1">
      <alignment horizontal="left" vertical="top" wrapText="1"/>
    </xf>
    <xf numFmtId="0" fontId="14" fillId="16" borderId="10" xfId="5" applyFont="1" applyFill="1" applyBorder="1" applyAlignment="1">
      <alignment horizontal="left" vertical="top" wrapText="1"/>
    </xf>
    <xf numFmtId="164" fontId="14" fillId="17" borderId="3" xfId="5" applyNumberFormat="1" applyFont="1" applyFill="1" applyBorder="1" applyAlignment="1">
      <alignment horizontal="center" vertical="top" wrapText="1"/>
    </xf>
    <xf numFmtId="0" fontId="14" fillId="17" borderId="3" xfId="5" applyFont="1" applyFill="1" applyBorder="1" applyAlignment="1">
      <alignment horizontal="center" vertical="top" wrapText="1"/>
    </xf>
    <xf numFmtId="0" fontId="14" fillId="18" borderId="3" xfId="5" applyFont="1" applyFill="1" applyBorder="1" applyAlignment="1">
      <alignment horizontal="center" vertical="top" wrapText="1"/>
    </xf>
    <xf numFmtId="0" fontId="14" fillId="17" borderId="3" xfId="5" applyFont="1" applyFill="1" applyBorder="1" applyAlignment="1">
      <alignment horizontal="left" vertical="top" wrapText="1"/>
    </xf>
    <xf numFmtId="49" fontId="14" fillId="17" borderId="3" xfId="5" applyNumberFormat="1" applyFont="1" applyFill="1" applyBorder="1" applyAlignment="1">
      <alignment horizontal="center" vertical="top" wrapText="1"/>
    </xf>
    <xf numFmtId="164" fontId="14" fillId="14" borderId="3" xfId="5" applyNumberFormat="1" applyFont="1" applyFill="1" applyBorder="1" applyAlignment="1">
      <alignment horizontal="center" vertical="top" wrapText="1"/>
    </xf>
    <xf numFmtId="0" fontId="14" fillId="14" borderId="3" xfId="5" applyFont="1" applyFill="1" applyBorder="1" applyAlignment="1">
      <alignment horizontal="center" vertical="top" wrapText="1"/>
    </xf>
    <xf numFmtId="0" fontId="16" fillId="17" borderId="3" xfId="5" applyFont="1" applyFill="1" applyBorder="1" applyAlignment="1">
      <alignment horizontal="center" vertical="top" wrapText="1"/>
    </xf>
    <xf numFmtId="14" fontId="14" fillId="18" borderId="3" xfId="5" applyNumberFormat="1" applyFont="1" applyFill="1" applyBorder="1" applyAlignment="1">
      <alignment horizontal="center" vertical="top" wrapText="1"/>
    </xf>
    <xf numFmtId="167" fontId="14" fillId="17" borderId="3" xfId="5" applyNumberFormat="1" applyFont="1" applyFill="1" applyBorder="1" applyAlignment="1">
      <alignment horizontal="center" vertical="top" wrapText="1"/>
    </xf>
    <xf numFmtId="0" fontId="17" fillId="0" borderId="0" xfId="5" applyFont="1" applyFill="1"/>
    <xf numFmtId="49" fontId="14" fillId="19" borderId="3" xfId="5" applyNumberFormat="1" applyFont="1" applyFill="1" applyBorder="1" applyAlignment="1">
      <alignment horizontal="center" vertical="top" wrapText="1"/>
    </xf>
    <xf numFmtId="167" fontId="14" fillId="20" borderId="3" xfId="5" applyNumberFormat="1" applyFont="1" applyFill="1" applyBorder="1" applyAlignment="1">
      <alignment horizontal="center" vertical="top" wrapText="1"/>
    </xf>
    <xf numFmtId="0" fontId="14" fillId="0" borderId="3" xfId="5" applyFont="1" applyBorder="1" applyAlignment="1">
      <alignment vertical="top" wrapText="1"/>
    </xf>
    <xf numFmtId="0" fontId="14" fillId="15" borderId="0" xfId="5" applyFont="1" applyFill="1" applyAlignment="1">
      <alignment wrapText="1"/>
    </xf>
    <xf numFmtId="0" fontId="14" fillId="18" borderId="3" xfId="5" applyFont="1" applyFill="1" applyBorder="1" applyAlignment="1">
      <alignment horizontal="center" vertical="top"/>
    </xf>
    <xf numFmtId="0" fontId="14" fillId="17" borderId="3" xfId="6" applyFont="1" applyFill="1" applyBorder="1" applyAlignment="1">
      <alignment horizontal="center" vertical="top" wrapText="1"/>
    </xf>
    <xf numFmtId="0" fontId="15" fillId="0" borderId="0" xfId="5" applyFont="1" applyFill="1" applyAlignment="1">
      <alignment horizontal="center" vertical="top"/>
    </xf>
    <xf numFmtId="167" fontId="14" fillId="0" borderId="3" xfId="5" applyNumberFormat="1" applyFont="1" applyFill="1" applyBorder="1" applyAlignment="1">
      <alignment horizontal="center" vertical="top" wrapText="1"/>
    </xf>
    <xf numFmtId="0" fontId="14" fillId="21" borderId="8" xfId="5" applyFont="1" applyFill="1" applyBorder="1" applyAlignment="1">
      <alignment horizontal="left" vertical="top" wrapText="1"/>
    </xf>
    <xf numFmtId="0" fontId="14" fillId="21" borderId="11" xfId="5" applyFont="1" applyFill="1" applyBorder="1" applyAlignment="1">
      <alignment horizontal="left" vertical="top" wrapText="1"/>
    </xf>
    <xf numFmtId="0" fontId="14" fillId="21" borderId="10" xfId="5" applyFont="1" applyFill="1" applyBorder="1" applyAlignment="1">
      <alignment horizontal="left" vertical="top" wrapText="1"/>
    </xf>
    <xf numFmtId="164" fontId="14" fillId="0" borderId="0" xfId="5" applyNumberFormat="1" applyFont="1" applyFill="1"/>
    <xf numFmtId="164" fontId="14" fillId="17" borderId="3" xfId="5" applyNumberFormat="1" applyFont="1" applyFill="1" applyBorder="1" applyAlignment="1">
      <alignment horizontal="center" vertical="top" wrapText="1"/>
    </xf>
    <xf numFmtId="0" fontId="14" fillId="17" borderId="3" xfId="5" applyFont="1" applyFill="1" applyBorder="1" applyAlignment="1">
      <alignment horizontal="center" vertical="top" wrapText="1"/>
    </xf>
    <xf numFmtId="14" fontId="14" fillId="17" borderId="3" xfId="5" applyNumberFormat="1" applyFont="1" applyFill="1" applyBorder="1" applyAlignment="1">
      <alignment horizontal="center" vertical="top" wrapText="1"/>
    </xf>
    <xf numFmtId="14" fontId="14" fillId="18" borderId="3" xfId="5" applyNumberFormat="1" applyFont="1" applyFill="1" applyBorder="1" applyAlignment="1">
      <alignment horizontal="center" vertical="top" wrapText="1"/>
    </xf>
    <xf numFmtId="0" fontId="14" fillId="17" borderId="3" xfId="5" applyFont="1" applyFill="1" applyBorder="1" applyAlignment="1">
      <alignment horizontal="left" vertical="top" wrapText="1"/>
    </xf>
    <xf numFmtId="164" fontId="14" fillId="18" borderId="3" xfId="5" applyNumberFormat="1" applyFont="1" applyFill="1" applyBorder="1" applyAlignment="1">
      <alignment horizontal="center" vertical="top" wrapText="1"/>
    </xf>
    <xf numFmtId="0" fontId="14" fillId="18" borderId="3" xfId="5" applyFont="1" applyFill="1" applyBorder="1" applyAlignment="1">
      <alignment horizontal="left" vertical="top" wrapText="1"/>
    </xf>
    <xf numFmtId="49" fontId="14" fillId="22" borderId="3" xfId="5" applyNumberFormat="1" applyFont="1" applyFill="1" applyBorder="1" applyAlignment="1">
      <alignment horizontal="center" vertical="top" wrapText="1"/>
    </xf>
    <xf numFmtId="164" fontId="14" fillId="20" borderId="3" xfId="5" applyNumberFormat="1" applyFont="1" applyFill="1" applyBorder="1" applyAlignment="1">
      <alignment horizontal="center" vertical="top" wrapText="1"/>
    </xf>
    <xf numFmtId="0" fontId="14" fillId="20" borderId="3" xfId="5" applyFont="1" applyFill="1" applyBorder="1" applyAlignment="1">
      <alignment horizontal="center" vertical="top" wrapText="1"/>
    </xf>
    <xf numFmtId="0" fontId="14" fillId="20" borderId="3" xfId="5" applyFont="1" applyFill="1" applyBorder="1" applyAlignment="1">
      <alignment horizontal="left" vertical="top" wrapText="1"/>
    </xf>
    <xf numFmtId="49" fontId="14" fillId="20" borderId="3" xfId="5" applyNumberFormat="1" applyFont="1" applyFill="1" applyBorder="1" applyAlignment="1">
      <alignment horizontal="center" vertical="top" wrapText="1"/>
    </xf>
    <xf numFmtId="166" fontId="14" fillId="20" borderId="3" xfId="5" applyNumberFormat="1" applyFont="1" applyFill="1" applyBorder="1" applyAlignment="1">
      <alignment horizontal="center" vertical="top" wrapText="1"/>
    </xf>
    <xf numFmtId="0" fontId="14" fillId="14" borderId="3" xfId="5" applyFont="1" applyFill="1" applyBorder="1" applyAlignment="1">
      <alignment horizontal="left" vertical="top" wrapText="1"/>
    </xf>
    <xf numFmtId="49" fontId="14" fillId="18" borderId="3" xfId="5" applyNumberFormat="1" applyFont="1" applyFill="1" applyBorder="1" applyAlignment="1">
      <alignment horizontal="center" vertical="top" wrapText="1"/>
    </xf>
    <xf numFmtId="14" fontId="14" fillId="17" borderId="3" xfId="5" applyNumberFormat="1" applyFont="1" applyFill="1" applyBorder="1" applyAlignment="1">
      <alignment horizontal="center" vertical="top" wrapText="1"/>
    </xf>
    <xf numFmtId="0" fontId="14" fillId="0" borderId="3" xfId="5" applyFont="1" applyBorder="1" applyAlignment="1">
      <alignment horizontal="left" vertical="top" wrapText="1"/>
    </xf>
    <xf numFmtId="49" fontId="14" fillId="0" borderId="3" xfId="5" applyNumberFormat="1" applyFont="1" applyBorder="1" applyAlignment="1">
      <alignment horizontal="center" vertical="top" wrapText="1"/>
    </xf>
    <xf numFmtId="0" fontId="14" fillId="0" borderId="3" xfId="5" applyFont="1" applyBorder="1" applyAlignment="1">
      <alignment horizontal="center" vertical="top" wrapText="1"/>
    </xf>
    <xf numFmtId="0" fontId="14" fillId="0" borderId="0" xfId="5" applyFont="1" applyBorder="1" applyAlignment="1">
      <alignment vertical="top" wrapText="1"/>
    </xf>
    <xf numFmtId="0" fontId="14" fillId="0" borderId="3" xfId="5" applyFont="1" applyBorder="1" applyAlignment="1">
      <alignment horizontal="center" vertical="center" wrapText="1"/>
    </xf>
    <xf numFmtId="0" fontId="0" fillId="14" borderId="0" xfId="0" applyFill="1"/>
    <xf numFmtId="0" fontId="19" fillId="14" borderId="8" xfId="0" applyFont="1" applyFill="1" applyBorder="1" applyAlignment="1">
      <alignment horizontal="left" vertical="top" wrapText="1"/>
    </xf>
    <xf numFmtId="0" fontId="19" fillId="14" borderId="11" xfId="0" applyFont="1" applyFill="1" applyBorder="1" applyAlignment="1">
      <alignment horizontal="left" vertical="top" wrapText="1"/>
    </xf>
    <xf numFmtId="0" fontId="20" fillId="14" borderId="10" xfId="0" applyFont="1" applyFill="1" applyBorder="1" applyAlignment="1">
      <alignment horizontal="left" vertical="top" wrapText="1"/>
    </xf>
    <xf numFmtId="166" fontId="6" fillId="14" borderId="3" xfId="0" applyNumberFormat="1" applyFont="1" applyFill="1" applyBorder="1" applyAlignment="1">
      <alignment horizontal="center" vertical="center"/>
    </xf>
    <xf numFmtId="0" fontId="6" fillId="14" borderId="3" xfId="0" applyFont="1" applyFill="1" applyBorder="1" applyAlignment="1">
      <alignment horizontal="center" vertical="center"/>
    </xf>
    <xf numFmtId="0" fontId="6" fillId="14" borderId="9" xfId="0" applyFont="1" applyFill="1" applyBorder="1" applyAlignment="1">
      <alignment vertical="top"/>
    </xf>
    <xf numFmtId="0" fontId="6" fillId="14" borderId="12" xfId="0" applyFont="1" applyFill="1" applyBorder="1" applyAlignment="1">
      <alignment vertical="top"/>
    </xf>
    <xf numFmtId="0" fontId="6" fillId="14" borderId="13" xfId="0" applyFont="1" applyFill="1" applyBorder="1" applyAlignment="1">
      <alignment vertical="top"/>
    </xf>
    <xf numFmtId="166" fontId="0" fillId="0" borderId="0" xfId="0" applyNumberFormat="1"/>
    <xf numFmtId="0" fontId="6" fillId="14" borderId="14" xfId="0" applyFont="1" applyFill="1" applyBorder="1" applyAlignment="1">
      <alignment vertical="top"/>
    </xf>
    <xf numFmtId="0" fontId="6" fillId="14" borderId="0" xfId="0" applyFont="1" applyFill="1" applyBorder="1" applyAlignment="1">
      <alignment vertical="top"/>
    </xf>
    <xf numFmtId="0" fontId="6" fillId="14" borderId="7" xfId="0" applyFont="1" applyFill="1" applyBorder="1" applyAlignment="1">
      <alignment vertical="top"/>
    </xf>
    <xf numFmtId="0" fontId="6" fillId="14" borderId="0" xfId="0" applyFont="1" applyFill="1" applyBorder="1" applyAlignment="1">
      <alignment vertical="center" wrapText="1"/>
    </xf>
    <xf numFmtId="166" fontId="6" fillId="14" borderId="4" xfId="0" applyNumberFormat="1" applyFont="1" applyFill="1" applyBorder="1" applyAlignment="1">
      <alignment horizontal="center" vertical="center"/>
    </xf>
    <xf numFmtId="0" fontId="6" fillId="14" borderId="4" xfId="0" applyFont="1" applyFill="1" applyBorder="1" applyAlignment="1">
      <alignment horizontal="center" vertical="center"/>
    </xf>
    <xf numFmtId="166" fontId="7" fillId="14" borderId="3" xfId="0" applyNumberFormat="1" applyFont="1" applyFill="1" applyBorder="1" applyAlignment="1">
      <alignment horizontal="center" vertical="center"/>
    </xf>
    <xf numFmtId="0" fontId="6" fillId="14" borderId="3" xfId="0" applyFont="1" applyFill="1" applyBorder="1" applyAlignment="1">
      <alignment vertical="center" wrapText="1"/>
    </xf>
    <xf numFmtId="0" fontId="6" fillId="14" borderId="3" xfId="0" applyFont="1" applyFill="1" applyBorder="1" applyAlignment="1">
      <alignment vertical="top"/>
    </xf>
    <xf numFmtId="0" fontId="6" fillId="14" borderId="8" xfId="0" applyFont="1" applyFill="1" applyBorder="1" applyAlignment="1">
      <alignment horizontal="left" vertical="top"/>
    </xf>
    <xf numFmtId="0" fontId="6" fillId="14" borderId="10" xfId="0" applyFont="1" applyFill="1" applyBorder="1" applyAlignment="1">
      <alignment horizontal="left" vertical="top"/>
    </xf>
    <xf numFmtId="166" fontId="6" fillId="23" borderId="4" xfId="0" applyNumberFormat="1" applyFont="1" applyFill="1" applyBorder="1" applyAlignment="1">
      <alignment horizontal="center" vertical="center" wrapText="1"/>
    </xf>
    <xf numFmtId="0" fontId="6" fillId="23" borderId="4" xfId="0" applyFont="1" applyFill="1" applyBorder="1" applyAlignment="1">
      <alignment horizontal="center" vertical="center" wrapText="1"/>
    </xf>
    <xf numFmtId="0" fontId="6" fillId="23" borderId="4" xfId="0" applyFont="1" applyFill="1" applyBorder="1" applyAlignment="1">
      <alignment horizontal="center" vertical="center" wrapText="1"/>
    </xf>
    <xf numFmtId="0" fontId="6" fillId="23" borderId="4" xfId="0" applyFont="1" applyFill="1" applyBorder="1" applyAlignment="1">
      <alignment horizontal="center" vertical="center"/>
    </xf>
    <xf numFmtId="0" fontId="6" fillId="23" borderId="3" xfId="0" applyFont="1" applyFill="1" applyBorder="1" applyAlignment="1">
      <alignment horizontal="center" vertical="center" wrapText="1"/>
    </xf>
    <xf numFmtId="0" fontId="6" fillId="23" borderId="5" xfId="0" applyFont="1" applyFill="1" applyBorder="1" applyAlignment="1">
      <alignment horizontal="center" vertical="center" wrapText="1"/>
    </xf>
    <xf numFmtId="0" fontId="6" fillId="23" borderId="5" xfId="0" applyFont="1" applyFill="1" applyBorder="1" applyAlignment="1">
      <alignment horizontal="center" vertical="center"/>
    </xf>
    <xf numFmtId="0" fontId="6" fillId="23" borderId="6" xfId="0" applyFont="1" applyFill="1" applyBorder="1" applyAlignment="1">
      <alignment horizontal="center" vertical="center" wrapText="1"/>
    </xf>
    <xf numFmtId="0" fontId="6" fillId="23" borderId="6" xfId="0" applyFont="1" applyFill="1" applyBorder="1" applyAlignment="1">
      <alignment horizontal="center" vertical="center"/>
    </xf>
    <xf numFmtId="166" fontId="7" fillId="23" borderId="4" xfId="0" applyNumberFormat="1" applyFont="1" applyFill="1" applyBorder="1" applyAlignment="1">
      <alignment horizontal="center" vertical="center" wrapText="1"/>
    </xf>
    <xf numFmtId="166" fontId="7" fillId="23" borderId="3" xfId="0" applyNumberFormat="1" applyFont="1" applyFill="1" applyBorder="1" applyAlignment="1">
      <alignment horizontal="center" vertical="center" wrapText="1"/>
    </xf>
    <xf numFmtId="0" fontId="7" fillId="14" borderId="15" xfId="0" applyFont="1" applyFill="1" applyBorder="1" applyAlignment="1">
      <alignment horizontal="center" vertical="center" wrapText="1"/>
    </xf>
    <xf numFmtId="0" fontId="7" fillId="14" borderId="1" xfId="0" applyFont="1" applyFill="1" applyBorder="1" applyAlignment="1">
      <alignment horizontal="center" vertical="center" wrapText="1"/>
    </xf>
    <xf numFmtId="0" fontId="7" fillId="14" borderId="16" xfId="0" applyFont="1" applyFill="1" applyBorder="1" applyAlignment="1">
      <alignment horizontal="center" vertical="center" wrapText="1"/>
    </xf>
    <xf numFmtId="14" fontId="6" fillId="23" borderId="3" xfId="0" applyNumberFormat="1" applyFont="1" applyFill="1" applyBorder="1" applyAlignment="1">
      <alignment horizontal="center" vertical="center" wrapText="1"/>
    </xf>
    <xf numFmtId="0" fontId="6" fillId="23" borderId="3" xfId="0" applyFont="1" applyFill="1" applyBorder="1" applyAlignment="1">
      <alignment vertical="center"/>
    </xf>
    <xf numFmtId="164" fontId="6" fillId="14" borderId="4" xfId="0" applyNumberFormat="1" applyFont="1" applyFill="1" applyBorder="1" applyAlignment="1">
      <alignment horizontal="center" vertical="center" wrapText="1"/>
    </xf>
    <xf numFmtId="166" fontId="21" fillId="14" borderId="4" xfId="0" applyNumberFormat="1" applyFont="1" applyFill="1" applyBorder="1" applyAlignment="1">
      <alignment horizontal="center" vertical="center" shrinkToFit="1"/>
    </xf>
    <xf numFmtId="0" fontId="6" fillId="14" borderId="4" xfId="0" applyFont="1" applyFill="1" applyBorder="1" applyAlignment="1">
      <alignment horizontal="center" vertical="center"/>
    </xf>
    <xf numFmtId="0" fontId="6" fillId="14" borderId="4" xfId="0" applyFont="1" applyFill="1" applyBorder="1" applyAlignment="1">
      <alignment horizontal="center" vertical="center" wrapText="1"/>
    </xf>
    <xf numFmtId="14" fontId="6" fillId="14" borderId="4" xfId="0" applyNumberFormat="1" applyFont="1" applyFill="1" applyBorder="1" applyAlignment="1">
      <alignment horizontal="center" vertical="center" wrapText="1"/>
    </xf>
    <xf numFmtId="164" fontId="6" fillId="14" borderId="6" xfId="0" applyNumberFormat="1" applyFont="1" applyFill="1" applyBorder="1" applyAlignment="1">
      <alignment horizontal="center" vertical="center" wrapText="1"/>
    </xf>
    <xf numFmtId="166" fontId="21" fillId="14" borderId="6" xfId="0" applyNumberFormat="1" applyFont="1" applyFill="1" applyBorder="1" applyAlignment="1">
      <alignment horizontal="center" vertical="center" shrinkToFit="1"/>
    </xf>
    <xf numFmtId="0" fontId="6" fillId="14" borderId="6" xfId="0" applyFont="1" applyFill="1" applyBorder="1" applyAlignment="1">
      <alignment horizontal="center" vertical="center"/>
    </xf>
    <xf numFmtId="0" fontId="6" fillId="14" borderId="5" xfId="0" applyFont="1" applyFill="1" applyBorder="1" applyAlignment="1">
      <alignment horizontal="center" vertical="center" wrapText="1"/>
    </xf>
    <xf numFmtId="14" fontId="6" fillId="14" borderId="5" xfId="0" applyNumberFormat="1" applyFont="1" applyFill="1" applyBorder="1" applyAlignment="1">
      <alignment horizontal="center" vertical="center" wrapText="1"/>
    </xf>
    <xf numFmtId="0" fontId="6" fillId="14" borderId="5" xfId="0" applyFont="1" applyFill="1" applyBorder="1" applyAlignment="1">
      <alignment horizontal="center" vertical="center"/>
    </xf>
    <xf numFmtId="164" fontId="6" fillId="14" borderId="3" xfId="0" applyNumberFormat="1" applyFont="1" applyFill="1" applyBorder="1" applyAlignment="1">
      <alignment horizontal="center" vertical="center" wrapText="1"/>
    </xf>
    <xf numFmtId="166" fontId="21" fillId="14" borderId="3" xfId="0" applyNumberFormat="1" applyFont="1" applyFill="1" applyBorder="1" applyAlignment="1">
      <alignment horizontal="center" vertical="center" shrinkToFit="1"/>
    </xf>
    <xf numFmtId="166" fontId="22" fillId="14" borderId="3" xfId="0" applyNumberFormat="1" applyFont="1" applyFill="1" applyBorder="1" applyAlignment="1">
      <alignment horizontal="center" vertical="center" shrinkToFit="1"/>
    </xf>
    <xf numFmtId="0" fontId="6" fillId="14" borderId="6" xfId="0" applyFont="1" applyFill="1" applyBorder="1" applyAlignment="1">
      <alignment horizontal="center" vertical="center" wrapText="1"/>
    </xf>
    <xf numFmtId="14" fontId="6" fillId="14" borderId="6" xfId="0" applyNumberFormat="1" applyFont="1" applyFill="1" applyBorder="1" applyAlignment="1">
      <alignment horizontal="center" vertical="center" wrapText="1"/>
    </xf>
    <xf numFmtId="0" fontId="6" fillId="23" borderId="3" xfId="0" applyFont="1" applyFill="1" applyBorder="1" applyAlignment="1">
      <alignment vertical="center" wrapText="1"/>
    </xf>
    <xf numFmtId="166" fontId="6" fillId="14" borderId="3" xfId="0" applyNumberFormat="1" applyFont="1" applyFill="1" applyBorder="1" applyAlignment="1">
      <alignment horizontal="center" vertical="center" shrinkToFit="1"/>
    </xf>
    <xf numFmtId="166" fontId="6" fillId="24" borderId="4" xfId="0" applyNumberFormat="1" applyFont="1" applyFill="1" applyBorder="1" applyAlignment="1">
      <alignment horizontal="center" vertical="center"/>
    </xf>
    <xf numFmtId="0" fontId="6" fillId="24" borderId="4" xfId="0" applyFont="1" applyFill="1" applyBorder="1" applyAlignment="1">
      <alignment horizontal="center" vertical="center"/>
    </xf>
    <xf numFmtId="14" fontId="6" fillId="24" borderId="4" xfId="0" applyNumberFormat="1" applyFont="1" applyFill="1" applyBorder="1" applyAlignment="1">
      <alignment horizontal="center" vertical="center"/>
    </xf>
    <xf numFmtId="0" fontId="6" fillId="24" borderId="4" xfId="0" applyFont="1" applyFill="1" applyBorder="1" applyAlignment="1">
      <alignment horizontal="center" vertical="center" wrapText="1"/>
    </xf>
    <xf numFmtId="166" fontId="6" fillId="24" borderId="6" xfId="0" applyNumberFormat="1" applyFont="1" applyFill="1" applyBorder="1" applyAlignment="1">
      <alignment horizontal="center" vertical="center"/>
    </xf>
    <xf numFmtId="0" fontId="6" fillId="24" borderId="6" xfId="0" applyFont="1" applyFill="1" applyBorder="1" applyAlignment="1">
      <alignment horizontal="center" vertical="center"/>
    </xf>
    <xf numFmtId="14" fontId="6" fillId="24" borderId="5" xfId="0" applyNumberFormat="1" applyFont="1" applyFill="1" applyBorder="1" applyAlignment="1">
      <alignment horizontal="center" vertical="center"/>
    </xf>
    <xf numFmtId="0" fontId="6" fillId="24" borderId="5" xfId="0" applyFont="1" applyFill="1" applyBorder="1" applyAlignment="1">
      <alignment horizontal="center" vertical="center" wrapText="1"/>
    </xf>
    <xf numFmtId="0" fontId="6" fillId="24" borderId="5" xfId="0" applyFont="1" applyFill="1" applyBorder="1" applyAlignment="1">
      <alignment horizontal="center" vertical="center"/>
    </xf>
    <xf numFmtId="166" fontId="6" fillId="24" borderId="3" xfId="0" applyNumberFormat="1" applyFont="1" applyFill="1" applyBorder="1" applyAlignment="1">
      <alignment horizontal="center" vertical="center"/>
    </xf>
    <xf numFmtId="0" fontId="6" fillId="24" borderId="3" xfId="0" applyFont="1" applyFill="1" applyBorder="1" applyAlignment="1">
      <alignment horizontal="center" vertical="center"/>
    </xf>
    <xf numFmtId="166" fontId="7" fillId="24" borderId="3" xfId="0" applyNumberFormat="1" applyFont="1" applyFill="1" applyBorder="1" applyAlignment="1">
      <alignment horizontal="center" vertical="center"/>
    </xf>
    <xf numFmtId="14" fontId="6" fillId="24" borderId="6" xfId="0" applyNumberFormat="1" applyFont="1" applyFill="1" applyBorder="1" applyAlignment="1">
      <alignment horizontal="center" vertical="center"/>
    </xf>
    <xf numFmtId="0" fontId="6" fillId="24" borderId="6" xfId="0" applyFont="1" applyFill="1" applyBorder="1" applyAlignment="1">
      <alignment horizontal="center" vertical="center" wrapText="1"/>
    </xf>
    <xf numFmtId="0" fontId="6" fillId="23" borderId="3" xfId="0" applyFont="1" applyFill="1" applyBorder="1" applyAlignment="1">
      <alignment horizontal="center" vertical="center"/>
    </xf>
    <xf numFmtId="164" fontId="6" fillId="14" borderId="6" xfId="0" applyNumberFormat="1" applyFont="1" applyFill="1" applyBorder="1" applyAlignment="1">
      <alignment horizontal="center" vertical="center" wrapText="1"/>
    </xf>
    <xf numFmtId="14" fontId="6" fillId="14" borderId="4" xfId="0" applyNumberFormat="1" applyFont="1" applyFill="1" applyBorder="1" applyAlignment="1">
      <alignment horizontal="center" vertical="center"/>
    </xf>
    <xf numFmtId="16" fontId="6" fillId="14" borderId="4" xfId="0" applyNumberFormat="1" applyFont="1" applyFill="1" applyBorder="1" applyAlignment="1">
      <alignment horizontal="center" vertical="center"/>
    </xf>
    <xf numFmtId="14" fontId="6" fillId="14" borderId="5" xfId="0" applyNumberFormat="1" applyFont="1" applyFill="1" applyBorder="1" applyAlignment="1">
      <alignment horizontal="center" vertical="center"/>
    </xf>
    <xf numFmtId="16" fontId="6" fillId="14" borderId="5" xfId="0" applyNumberFormat="1" applyFont="1" applyFill="1" applyBorder="1" applyAlignment="1">
      <alignment horizontal="center" vertical="center"/>
    </xf>
    <xf numFmtId="164" fontId="7" fillId="14" borderId="6" xfId="0" applyNumberFormat="1" applyFont="1" applyFill="1" applyBorder="1" applyAlignment="1">
      <alignment horizontal="center" vertical="center" wrapText="1"/>
    </xf>
    <xf numFmtId="14" fontId="6" fillId="14" borderId="6" xfId="0" applyNumberFormat="1" applyFont="1" applyFill="1" applyBorder="1" applyAlignment="1">
      <alignment horizontal="center" vertical="center"/>
    </xf>
    <xf numFmtId="16" fontId="6" fillId="14" borderId="6" xfId="0" applyNumberFormat="1" applyFont="1" applyFill="1" applyBorder="1" applyAlignment="1">
      <alignment horizontal="center" vertical="center"/>
    </xf>
    <xf numFmtId="164" fontId="6" fillId="24" borderId="4" xfId="0" applyNumberFormat="1" applyFont="1" applyFill="1" applyBorder="1" applyAlignment="1">
      <alignment vertical="center" wrapText="1"/>
    </xf>
    <xf numFmtId="14" fontId="6" fillId="24" borderId="4" xfId="0" applyNumberFormat="1" applyFont="1" applyFill="1" applyBorder="1" applyAlignment="1">
      <alignment vertical="center" wrapText="1"/>
    </xf>
    <xf numFmtId="14" fontId="6" fillId="24" borderId="4" xfId="0" applyNumberFormat="1" applyFont="1" applyFill="1" applyBorder="1" applyAlignment="1">
      <alignment horizontal="center" vertical="center" wrapText="1"/>
    </xf>
    <xf numFmtId="0" fontId="6" fillId="24" borderId="4" xfId="0" applyFont="1" applyFill="1" applyBorder="1" applyAlignment="1">
      <alignment vertical="center" wrapText="1"/>
    </xf>
    <xf numFmtId="0" fontId="6" fillId="24" borderId="4" xfId="0" applyFont="1" applyFill="1" applyBorder="1" applyAlignment="1">
      <alignment vertical="center"/>
    </xf>
    <xf numFmtId="164" fontId="6" fillId="24" borderId="5" xfId="0" applyNumberFormat="1" applyFont="1" applyFill="1" applyBorder="1" applyAlignment="1">
      <alignment vertical="center" wrapText="1"/>
    </xf>
    <xf numFmtId="14" fontId="6" fillId="24" borderId="5" xfId="0" applyNumberFormat="1" applyFont="1" applyFill="1" applyBorder="1" applyAlignment="1">
      <alignment vertical="center" wrapText="1"/>
    </xf>
    <xf numFmtId="14" fontId="6" fillId="24" borderId="5" xfId="0" applyNumberFormat="1" applyFont="1" applyFill="1" applyBorder="1" applyAlignment="1">
      <alignment horizontal="center" vertical="center" wrapText="1"/>
    </xf>
    <xf numFmtId="0" fontId="6" fillId="24" borderId="5" xfId="0" applyFont="1" applyFill="1" applyBorder="1" applyAlignment="1">
      <alignment vertical="center" wrapText="1"/>
    </xf>
    <xf numFmtId="0" fontId="6" fillId="24" borderId="5" xfId="0" applyFont="1" applyFill="1" applyBorder="1" applyAlignment="1">
      <alignment vertical="center"/>
    </xf>
    <xf numFmtId="164" fontId="6" fillId="24" borderId="3" xfId="0" applyNumberFormat="1" applyFont="1" applyFill="1" applyBorder="1" applyAlignment="1">
      <alignment horizontal="center" vertical="center" wrapText="1"/>
    </xf>
    <xf numFmtId="164" fontId="7" fillId="24" borderId="3" xfId="0" applyNumberFormat="1" applyFont="1" applyFill="1" applyBorder="1" applyAlignment="1">
      <alignment horizontal="center" vertical="center" wrapText="1"/>
    </xf>
    <xf numFmtId="14" fontId="6" fillId="24" borderId="6" xfId="0" applyNumberFormat="1" applyFont="1" applyFill="1" applyBorder="1" applyAlignment="1">
      <alignment horizontal="center" vertical="center" wrapText="1"/>
    </xf>
    <xf numFmtId="0" fontId="6" fillId="23" borderId="3" xfId="0" applyNumberFormat="1" applyFont="1" applyFill="1" applyBorder="1" applyAlignment="1">
      <alignment horizontal="center" vertical="center" wrapText="1"/>
    </xf>
    <xf numFmtId="164" fontId="6" fillId="23" borderId="3" xfId="0" applyNumberFormat="1" applyFont="1" applyFill="1" applyBorder="1" applyAlignment="1">
      <alignment horizontal="center" vertical="center" wrapText="1"/>
    </xf>
    <xf numFmtId="0" fontId="6" fillId="23" borderId="16" xfId="0" applyFont="1" applyFill="1" applyBorder="1" applyAlignment="1">
      <alignment horizontal="center" vertical="center"/>
    </xf>
    <xf numFmtId="166" fontId="6" fillId="14" borderId="3" xfId="0" applyNumberFormat="1" applyFont="1" applyFill="1" applyBorder="1" applyAlignment="1">
      <alignment horizontal="center" vertical="center" wrapText="1"/>
    </xf>
    <xf numFmtId="166" fontId="7" fillId="14" borderId="3" xfId="0" applyNumberFormat="1" applyFont="1" applyFill="1" applyBorder="1" applyAlignment="1">
      <alignment horizontal="center" vertical="center" wrapText="1"/>
    </xf>
    <xf numFmtId="0" fontId="6" fillId="14" borderId="3" xfId="0" applyFont="1" applyFill="1" applyBorder="1" applyAlignment="1">
      <alignment horizontal="center" vertical="center" wrapText="1"/>
    </xf>
    <xf numFmtId="164" fontId="7" fillId="14" borderId="4" xfId="0" applyNumberFormat="1" applyFont="1" applyFill="1" applyBorder="1" applyAlignment="1">
      <alignment horizontal="center" vertical="center" wrapText="1"/>
    </xf>
    <xf numFmtId="164" fontId="7" fillId="14" borderId="6" xfId="0" applyNumberFormat="1" applyFont="1" applyFill="1" applyBorder="1" applyAlignment="1">
      <alignment horizontal="center" vertical="center" wrapText="1"/>
    </xf>
    <xf numFmtId="166" fontId="6" fillId="14" borderId="3" xfId="0" applyNumberFormat="1" applyFont="1" applyFill="1" applyBorder="1" applyAlignment="1">
      <alignment horizontal="center" vertical="center" shrinkToFit="1"/>
    </xf>
    <xf numFmtId="14" fontId="6" fillId="23" borderId="6" xfId="0" applyNumberFormat="1" applyFont="1" applyFill="1" applyBorder="1" applyAlignment="1">
      <alignment horizontal="center" vertical="center" wrapText="1"/>
    </xf>
    <xf numFmtId="0" fontId="6" fillId="23" borderId="6" xfId="0" applyFont="1" applyFill="1" applyBorder="1" applyAlignment="1">
      <alignment horizontal="center" vertical="center" wrapText="1"/>
    </xf>
    <xf numFmtId="0" fontId="6" fillId="23" borderId="5" xfId="0" applyFont="1" applyFill="1" applyBorder="1" applyAlignment="1">
      <alignment vertical="center"/>
    </xf>
    <xf numFmtId="0" fontId="6" fillId="23" borderId="4" xfId="0" applyFont="1" applyFill="1" applyBorder="1" applyAlignment="1">
      <alignment vertical="center"/>
    </xf>
    <xf numFmtId="166" fontId="7" fillId="14" borderId="3" xfId="0" applyNumberFormat="1" applyFont="1" applyFill="1" applyBorder="1" applyAlignment="1">
      <alignment horizontal="center" vertical="center" shrinkToFit="1"/>
    </xf>
    <xf numFmtId="166" fontId="6" fillId="0" borderId="4" xfId="0" applyNumberFormat="1" applyFont="1" applyFill="1" applyBorder="1" applyAlignment="1">
      <alignment horizontal="center" vertical="center" shrinkToFit="1"/>
    </xf>
    <xf numFmtId="166" fontId="6" fillId="14" borderId="4" xfId="0" applyNumberFormat="1" applyFont="1" applyFill="1" applyBorder="1" applyAlignment="1">
      <alignment horizontal="center" vertical="center" shrinkToFit="1"/>
    </xf>
    <xf numFmtId="166" fontId="7" fillId="0" borderId="4" xfId="0" applyNumberFormat="1" applyFont="1" applyFill="1" applyBorder="1" applyAlignment="1">
      <alignment horizontal="center" vertical="center" shrinkToFit="1"/>
    </xf>
    <xf numFmtId="166" fontId="7" fillId="14" borderId="4" xfId="0" applyNumberFormat="1" applyFont="1" applyFill="1" applyBorder="1" applyAlignment="1">
      <alignment horizontal="center" vertical="center" shrinkToFit="1"/>
    </xf>
    <xf numFmtId="166" fontId="7" fillId="0" borderId="6" xfId="0" applyNumberFormat="1" applyFont="1" applyFill="1" applyBorder="1" applyAlignment="1">
      <alignment horizontal="center" vertical="center" shrinkToFit="1"/>
    </xf>
    <xf numFmtId="166" fontId="7" fillId="14" borderId="6" xfId="0" applyNumberFormat="1" applyFont="1" applyFill="1" applyBorder="1" applyAlignment="1">
      <alignment horizontal="center" vertical="center" shrinkToFit="1"/>
    </xf>
    <xf numFmtId="0" fontId="6" fillId="14" borderId="3" xfId="0" applyFont="1" applyFill="1" applyBorder="1" applyAlignment="1">
      <alignment horizontal="center" vertical="center" wrapText="1"/>
    </xf>
    <xf numFmtId="14" fontId="6" fillId="24" borderId="3" xfId="0" applyNumberFormat="1" applyFont="1" applyFill="1" applyBorder="1" applyAlignment="1">
      <alignment horizontal="center" vertical="center" wrapText="1"/>
    </xf>
    <xf numFmtId="0" fontId="6" fillId="24" borderId="3" xfId="0" applyFont="1" applyFill="1" applyBorder="1" applyAlignment="1">
      <alignment horizontal="center" vertical="center" wrapText="1"/>
    </xf>
    <xf numFmtId="0" fontId="7" fillId="14" borderId="9" xfId="0" applyFont="1" applyFill="1" applyBorder="1" applyAlignment="1">
      <alignment horizontal="center" vertical="center" wrapText="1"/>
    </xf>
    <xf numFmtId="0" fontId="7" fillId="14" borderId="12" xfId="0" applyFont="1" applyFill="1" applyBorder="1" applyAlignment="1">
      <alignment horizontal="center" vertical="center" wrapText="1"/>
    </xf>
    <xf numFmtId="0" fontId="7" fillId="14" borderId="13" xfId="0" applyFont="1" applyFill="1" applyBorder="1" applyAlignment="1">
      <alignment horizontal="center" vertical="center" wrapText="1"/>
    </xf>
    <xf numFmtId="0" fontId="7" fillId="14" borderId="14" xfId="0" applyFont="1" applyFill="1" applyBorder="1" applyAlignment="1">
      <alignment horizontal="center" vertical="center" wrapText="1"/>
    </xf>
    <xf numFmtId="0" fontId="7" fillId="14" borderId="0" xfId="0" applyFont="1" applyFill="1" applyBorder="1" applyAlignment="1">
      <alignment horizontal="center" vertical="center" wrapText="1"/>
    </xf>
    <xf numFmtId="0" fontId="7" fillId="14" borderId="7" xfId="0" applyFont="1" applyFill="1" applyBorder="1" applyAlignment="1">
      <alignment horizontal="center" vertical="center" wrapText="1"/>
    </xf>
    <xf numFmtId="0" fontId="7" fillId="14" borderId="4" xfId="0" applyFont="1" applyFill="1" applyBorder="1" applyAlignment="1">
      <alignment horizontal="center" vertical="center" wrapText="1"/>
    </xf>
    <xf numFmtId="0" fontId="7" fillId="14" borderId="6" xfId="0" applyFont="1" applyFill="1" applyBorder="1" applyAlignment="1">
      <alignment horizontal="center" vertical="center" wrapText="1"/>
    </xf>
    <xf numFmtId="164" fontId="6" fillId="14" borderId="4" xfId="0" applyNumberFormat="1" applyFont="1" applyFill="1" applyBorder="1" applyAlignment="1">
      <alignment horizontal="center" vertical="center" wrapText="1"/>
    </xf>
    <xf numFmtId="0" fontId="6" fillId="24" borderId="4" xfId="0" applyFont="1" applyFill="1" applyBorder="1" applyAlignment="1">
      <alignment horizontal="center" vertical="center" wrapText="1"/>
    </xf>
    <xf numFmtId="164" fontId="6" fillId="14" borderId="4" xfId="0" applyNumberFormat="1" applyFont="1" applyFill="1" applyBorder="1" applyAlignment="1">
      <alignment vertical="center" wrapText="1"/>
    </xf>
    <xf numFmtId="0" fontId="6" fillId="14" borderId="4" xfId="0" applyFont="1" applyFill="1" applyBorder="1" applyAlignment="1">
      <alignment vertical="center" wrapText="1"/>
    </xf>
    <xf numFmtId="164" fontId="6" fillId="14" borderId="5" xfId="0" applyNumberFormat="1" applyFont="1" applyFill="1" applyBorder="1" applyAlignment="1">
      <alignment horizontal="center" vertical="center" wrapText="1"/>
    </xf>
    <xf numFmtId="164" fontId="7" fillId="14" borderId="3" xfId="0" applyNumberFormat="1" applyFont="1" applyFill="1" applyBorder="1" applyAlignment="1">
      <alignment horizontal="center" vertical="center" wrapText="1"/>
    </xf>
    <xf numFmtId="0" fontId="7" fillId="14" borderId="3" xfId="0" applyFont="1" applyFill="1" applyBorder="1" applyAlignment="1">
      <alignment horizontal="center" vertical="center" wrapText="1"/>
    </xf>
    <xf numFmtId="164" fontId="0" fillId="0" borderId="0" xfId="0" applyNumberFormat="1"/>
    <xf numFmtId="14" fontId="6" fillId="14" borderId="3" xfId="0" applyNumberFormat="1" applyFont="1" applyFill="1" applyBorder="1" applyAlignment="1">
      <alignment horizontal="center" vertical="center" wrapText="1"/>
    </xf>
    <xf numFmtId="0" fontId="6" fillId="23" borderId="6" xfId="0" applyFont="1" applyFill="1" applyBorder="1" applyAlignment="1">
      <alignment horizontal="center" vertical="center"/>
    </xf>
    <xf numFmtId="166" fontId="6" fillId="14" borderId="6" xfId="0" applyNumberFormat="1" applyFont="1" applyFill="1" applyBorder="1" applyAlignment="1">
      <alignment horizontal="center" vertical="center" wrapText="1"/>
    </xf>
    <xf numFmtId="49" fontId="6" fillId="14" borderId="4" xfId="0" applyNumberFormat="1" applyFont="1" applyFill="1" applyBorder="1" applyAlignment="1">
      <alignment horizontal="center" vertical="center" wrapText="1"/>
    </xf>
    <xf numFmtId="49" fontId="6" fillId="14" borderId="5" xfId="0" applyNumberFormat="1" applyFont="1" applyFill="1" applyBorder="1" applyAlignment="1">
      <alignment horizontal="center" vertical="center" wrapText="1"/>
    </xf>
    <xf numFmtId="166" fontId="7" fillId="14" borderId="6" xfId="0" applyNumberFormat="1" applyFont="1" applyFill="1" applyBorder="1" applyAlignment="1">
      <alignment horizontal="center" vertical="center" wrapText="1"/>
    </xf>
    <xf numFmtId="0" fontId="7" fillId="14" borderId="5" xfId="0" applyFont="1" applyFill="1" applyBorder="1" applyAlignment="1">
      <alignment horizontal="center" vertical="center" wrapText="1"/>
    </xf>
    <xf numFmtId="49" fontId="6" fillId="14" borderId="6" xfId="0" applyNumberFormat="1" applyFont="1" applyFill="1" applyBorder="1" applyAlignment="1">
      <alignment horizontal="center" vertical="center" wrapText="1"/>
    </xf>
    <xf numFmtId="49" fontId="6" fillId="23" borderId="3" xfId="0" applyNumberFormat="1" applyFont="1" applyFill="1" applyBorder="1" applyAlignment="1">
      <alignment horizontal="center" vertical="center" wrapText="1"/>
    </xf>
    <xf numFmtId="0" fontId="6" fillId="14" borderId="3" xfId="0" applyFont="1" applyFill="1" applyBorder="1" applyAlignment="1">
      <alignment horizontal="center"/>
    </xf>
    <xf numFmtId="0" fontId="6" fillId="14" borderId="4" xfId="0" applyFont="1" applyFill="1" applyBorder="1" applyAlignment="1">
      <alignment horizontal="center" vertical="top" wrapText="1"/>
    </xf>
    <xf numFmtId="0" fontId="6" fillId="14" borderId="4" xfId="0" applyFont="1" applyFill="1" applyBorder="1" applyAlignment="1">
      <alignment vertical="top" wrapText="1"/>
    </xf>
    <xf numFmtId="0" fontId="6" fillId="14" borderId="3" xfId="0" applyFont="1" applyFill="1" applyBorder="1" applyAlignment="1">
      <alignment horizontal="center" vertical="top" wrapText="1"/>
    </xf>
    <xf numFmtId="0" fontId="6" fillId="14" borderId="5" xfId="0" applyFont="1" applyFill="1" applyBorder="1" applyAlignment="1">
      <alignment horizontal="center" vertical="top" wrapText="1"/>
    </xf>
    <xf numFmtId="0" fontId="6" fillId="14" borderId="6" xfId="0" applyFont="1" applyFill="1" applyBorder="1" applyAlignment="1">
      <alignment horizontal="center" vertical="top" wrapText="1"/>
    </xf>
    <xf numFmtId="0" fontId="6" fillId="14" borderId="5" xfId="0" applyFont="1" applyFill="1" applyBorder="1" applyAlignment="1">
      <alignment vertical="top" wrapText="1"/>
    </xf>
    <xf numFmtId="0" fontId="6" fillId="14" borderId="0" xfId="0" applyFont="1" applyFill="1"/>
    <xf numFmtId="0" fontId="7" fillId="14" borderId="0" xfId="0" applyFont="1" applyFill="1" applyAlignment="1">
      <alignment horizontal="center" vertical="top" wrapText="1"/>
    </xf>
    <xf numFmtId="0" fontId="9" fillId="0" borderId="0" xfId="2" applyFont="1" applyAlignment="1">
      <alignment horizontal="center" vertical="center"/>
    </xf>
    <xf numFmtId="0" fontId="4" fillId="0" borderId="0" xfId="2" applyAlignment="1">
      <alignment vertical="center"/>
    </xf>
    <xf numFmtId="0" fontId="27" fillId="14" borderId="8" xfId="2" applyNumberFormat="1" applyFont="1" applyFill="1" applyBorder="1" applyAlignment="1">
      <alignment horizontal="left" vertical="center"/>
    </xf>
    <xf numFmtId="0" fontId="27" fillId="14" borderId="11" xfId="2" applyNumberFormat="1" applyFont="1" applyFill="1" applyBorder="1" applyAlignment="1">
      <alignment horizontal="left" vertical="center"/>
    </xf>
    <xf numFmtId="0" fontId="27" fillId="14" borderId="10" xfId="2" applyNumberFormat="1" applyFont="1" applyFill="1" applyBorder="1" applyAlignment="1">
      <alignment horizontal="left" vertical="center" wrapText="1"/>
    </xf>
    <xf numFmtId="166" fontId="27" fillId="14" borderId="3" xfId="2" applyNumberFormat="1" applyFont="1" applyFill="1" applyBorder="1" applyAlignment="1">
      <alignment horizontal="center" vertical="center"/>
    </xf>
    <xf numFmtId="0" fontId="27" fillId="14" borderId="3" xfId="2" applyFont="1" applyFill="1" applyBorder="1" applyAlignment="1">
      <alignment horizontal="center" vertical="center"/>
    </xf>
    <xf numFmtId="0" fontId="29" fillId="14" borderId="3" xfId="2" applyFont="1" applyFill="1" applyBorder="1" applyAlignment="1">
      <alignment horizontal="center" vertical="center" wrapText="1"/>
    </xf>
    <xf numFmtId="0" fontId="27" fillId="14" borderId="3" xfId="2" applyFont="1" applyFill="1" applyBorder="1" applyAlignment="1">
      <alignment horizontal="center" vertical="center" wrapText="1"/>
    </xf>
    <xf numFmtId="0" fontId="27" fillId="14" borderId="3" xfId="2" applyNumberFormat="1" applyFont="1" applyFill="1" applyBorder="1" applyAlignment="1">
      <alignment horizontal="center" vertical="center"/>
    </xf>
    <xf numFmtId="166" fontId="27" fillId="14" borderId="3" xfId="2" applyNumberFormat="1" applyFont="1" applyFill="1" applyBorder="1" applyAlignment="1">
      <alignment horizontal="center"/>
    </xf>
    <xf numFmtId="14" fontId="27" fillId="14" borderId="3" xfId="2" applyNumberFormat="1" applyFont="1" applyFill="1" applyBorder="1" applyAlignment="1">
      <alignment horizontal="center" vertical="center" wrapText="1"/>
    </xf>
    <xf numFmtId="0" fontId="14" fillId="14" borderId="3" xfId="2" applyFont="1" applyFill="1" applyBorder="1" applyAlignment="1">
      <alignment horizontal="center" vertical="center" wrapText="1"/>
    </xf>
    <xf numFmtId="166" fontId="14" fillId="14" borderId="3" xfId="11" applyNumberFormat="1" applyFont="1" applyFill="1" applyBorder="1" applyAlignment="1" applyProtection="1">
      <alignment horizontal="center" vertical="top" shrinkToFit="1"/>
    </xf>
    <xf numFmtId="0" fontId="27" fillId="14" borderId="3" xfId="2" applyFont="1" applyFill="1" applyBorder="1" applyAlignment="1">
      <alignment horizontal="left" vertical="center" wrapText="1"/>
    </xf>
    <xf numFmtId="14" fontId="27" fillId="14" borderId="3" xfId="2" applyNumberFormat="1" applyFont="1" applyFill="1" applyBorder="1" applyAlignment="1">
      <alignment horizontal="center" vertical="center" wrapText="1"/>
    </xf>
    <xf numFmtId="0" fontId="27" fillId="14" borderId="3" xfId="2" applyFont="1" applyFill="1" applyBorder="1" applyAlignment="1">
      <alignment horizontal="center" vertical="center" wrapText="1"/>
    </xf>
    <xf numFmtId="0" fontId="27" fillId="14" borderId="3" xfId="2" applyNumberFormat="1" applyFont="1" applyFill="1" applyBorder="1" applyAlignment="1">
      <alignment horizontal="center" vertical="center"/>
    </xf>
    <xf numFmtId="0" fontId="29" fillId="14" borderId="3" xfId="2" applyFont="1" applyFill="1" applyBorder="1" applyAlignment="1">
      <alignment horizontal="center" vertical="center"/>
    </xf>
    <xf numFmtId="14" fontId="27" fillId="14" borderId="3" xfId="2" applyNumberFormat="1" applyFont="1" applyFill="1" applyBorder="1" applyAlignment="1">
      <alignment horizontal="center" vertical="center"/>
    </xf>
    <xf numFmtId="16" fontId="27" fillId="14" borderId="3" xfId="2" applyNumberFormat="1" applyFont="1" applyFill="1" applyBorder="1" applyAlignment="1">
      <alignment horizontal="center" vertical="center"/>
    </xf>
    <xf numFmtId="170" fontId="27" fillId="14" borderId="3" xfId="2" applyNumberFormat="1" applyFont="1" applyFill="1" applyBorder="1" applyAlignment="1">
      <alignment horizontal="center" vertical="center"/>
    </xf>
    <xf numFmtId="164" fontId="27" fillId="14" borderId="3" xfId="2" applyNumberFormat="1" applyFont="1" applyFill="1" applyBorder="1" applyAlignment="1">
      <alignment horizontal="center" vertical="center"/>
    </xf>
    <xf numFmtId="0" fontId="14" fillId="14" borderId="3" xfId="2" applyFont="1" applyFill="1" applyBorder="1" applyAlignment="1">
      <alignment horizontal="center" vertical="center" wrapText="1"/>
    </xf>
    <xf numFmtId="14" fontId="27" fillId="14" borderId="3" xfId="2" applyNumberFormat="1" applyFont="1" applyFill="1" applyBorder="1" applyAlignment="1">
      <alignment horizontal="center" vertical="center"/>
    </xf>
    <xf numFmtId="0" fontId="4" fillId="0" borderId="0" xfId="2" applyBorder="1"/>
    <xf numFmtId="0" fontId="27" fillId="14" borderId="3" xfId="2" applyFont="1" applyFill="1" applyBorder="1" applyAlignment="1">
      <alignment horizontal="left" vertical="top" wrapText="1"/>
    </xf>
    <xf numFmtId="0" fontId="27" fillId="14" borderId="3" xfId="2" applyFont="1" applyFill="1" applyBorder="1" applyAlignment="1">
      <alignment horizontal="center"/>
    </xf>
    <xf numFmtId="0" fontId="27" fillId="14" borderId="3" xfId="2" applyFont="1" applyFill="1" applyBorder="1" applyAlignment="1">
      <alignment horizontal="center" vertical="top" wrapText="1"/>
    </xf>
    <xf numFmtId="0" fontId="29" fillId="14" borderId="3" xfId="2" applyFont="1" applyFill="1" applyBorder="1" applyAlignment="1">
      <alignment horizontal="center"/>
    </xf>
    <xf numFmtId="0" fontId="27" fillId="14" borderId="3" xfId="2" applyFont="1" applyFill="1" applyBorder="1" applyAlignment="1">
      <alignment horizontal="center" vertical="top" wrapText="1"/>
    </xf>
    <xf numFmtId="0" fontId="27" fillId="14" borderId="0" xfId="2" applyFont="1" applyFill="1" applyBorder="1" applyAlignment="1">
      <alignment horizontal="center" vertical="top"/>
    </xf>
    <xf numFmtId="0" fontId="27" fillId="14" borderId="0" xfId="2" applyFont="1" applyFill="1" applyBorder="1" applyAlignment="1">
      <alignment horizontal="center" vertical="center"/>
    </xf>
    <xf numFmtId="0" fontId="27" fillId="14" borderId="0" xfId="2" applyFont="1" applyFill="1" applyBorder="1" applyAlignment="1">
      <alignment horizontal="center"/>
    </xf>
    <xf numFmtId="166" fontId="5" fillId="0" borderId="0" xfId="2" applyNumberFormat="1" applyFont="1" applyAlignment="1">
      <alignment horizontal="center" vertical="top"/>
    </xf>
    <xf numFmtId="0" fontId="5" fillId="2" borderId="0" xfId="2" applyFont="1" applyFill="1" applyAlignment="1">
      <alignment horizontal="center" vertical="top"/>
    </xf>
    <xf numFmtId="0" fontId="5" fillId="5" borderId="0" xfId="2" applyFont="1" applyFill="1" applyAlignment="1">
      <alignment horizontal="center" vertical="top"/>
    </xf>
    <xf numFmtId="0" fontId="5" fillId="0" borderId="0" xfId="2" applyFont="1" applyAlignment="1">
      <alignment vertical="top"/>
    </xf>
    <xf numFmtId="0" fontId="5" fillId="0" borderId="0" xfId="2" applyFont="1" applyAlignment="1">
      <alignment horizontal="center" vertical="top" wrapText="1"/>
    </xf>
    <xf numFmtId="0" fontId="5" fillId="0" borderId="1" xfId="2" applyFont="1" applyBorder="1" applyAlignment="1">
      <alignment horizontal="left" vertical="center" wrapText="1"/>
    </xf>
    <xf numFmtId="4" fontId="5" fillId="0" borderId="0" xfId="2" applyNumberFormat="1" applyFont="1" applyAlignment="1">
      <alignment horizontal="center" vertical="center"/>
    </xf>
    <xf numFmtId="166" fontId="5" fillId="0" borderId="0" xfId="2" applyNumberFormat="1" applyFont="1" applyAlignment="1">
      <alignment horizontal="center" vertical="center"/>
    </xf>
    <xf numFmtId="166" fontId="6" fillId="27" borderId="3" xfId="2" applyNumberFormat="1" applyFont="1" applyFill="1" applyBorder="1" applyAlignment="1">
      <alignment horizontal="center" vertical="center" wrapText="1" shrinkToFit="1"/>
    </xf>
    <xf numFmtId="0" fontId="6" fillId="27" borderId="3" xfId="2" applyFont="1" applyFill="1" applyBorder="1" applyAlignment="1">
      <alignment horizontal="left" vertical="center"/>
    </xf>
    <xf numFmtId="14" fontId="6" fillId="27" borderId="3" xfId="2" applyNumberFormat="1" applyFont="1" applyFill="1" applyBorder="1" applyAlignment="1">
      <alignment horizontal="center" vertical="center" wrapText="1"/>
    </xf>
    <xf numFmtId="0" fontId="6" fillId="27" borderId="3" xfId="2" applyFont="1" applyFill="1" applyBorder="1" applyAlignment="1">
      <alignment horizontal="center" vertical="center" wrapText="1"/>
    </xf>
    <xf numFmtId="0" fontId="6" fillId="27" borderId="3" xfId="2" applyFont="1" applyFill="1" applyBorder="1" applyAlignment="1">
      <alignment vertical="center" wrapText="1"/>
    </xf>
    <xf numFmtId="0" fontId="5" fillId="27" borderId="3" xfId="2" applyFont="1" applyFill="1" applyBorder="1" applyAlignment="1">
      <alignment horizontal="center" vertical="center"/>
    </xf>
    <xf numFmtId="0" fontId="6" fillId="6" borderId="3" xfId="2" applyFont="1" applyFill="1" applyBorder="1" applyAlignment="1">
      <alignment horizontal="center" vertical="center" wrapText="1"/>
    </xf>
    <xf numFmtId="0" fontId="6" fillId="6" borderId="4" xfId="2" applyFont="1" applyFill="1" applyBorder="1" applyAlignment="1">
      <alignment horizontal="center" vertical="center" wrapText="1"/>
    </xf>
    <xf numFmtId="0" fontId="5" fillId="0" borderId="3" xfId="2" applyFont="1" applyBorder="1" applyAlignment="1">
      <alignment horizontal="center" vertical="center"/>
    </xf>
    <xf numFmtId="0" fontId="6" fillId="6" borderId="6" xfId="2" applyFont="1" applyFill="1" applyBorder="1" applyAlignment="1">
      <alignment horizontal="center" vertical="center" wrapText="1"/>
    </xf>
    <xf numFmtId="166" fontId="5" fillId="0" borderId="3" xfId="2" applyNumberFormat="1" applyFont="1" applyBorder="1" applyAlignment="1">
      <alignment horizontal="center" vertical="center" wrapText="1" shrinkToFit="1"/>
    </xf>
    <xf numFmtId="166" fontId="6" fillId="6" borderId="3" xfId="2" applyNumberFormat="1" applyFont="1" applyFill="1" applyBorder="1" applyAlignment="1">
      <alignment horizontal="center" vertical="center" wrapText="1" shrinkToFit="1"/>
    </xf>
    <xf numFmtId="0" fontId="6" fillId="6" borderId="3" xfId="2" applyFont="1" applyFill="1" applyBorder="1" applyAlignment="1">
      <alignment vertical="center" wrapText="1"/>
    </xf>
    <xf numFmtId="49" fontId="5" fillId="0" borderId="3" xfId="2" applyNumberFormat="1" applyFont="1" applyBorder="1" applyAlignment="1">
      <alignment horizontal="center" vertical="center"/>
    </xf>
    <xf numFmtId="166" fontId="6" fillId="28" borderId="3" xfId="2" applyNumberFormat="1" applyFont="1" applyFill="1" applyBorder="1" applyAlignment="1">
      <alignment horizontal="center" vertical="center" wrapText="1" shrinkToFit="1"/>
    </xf>
    <xf numFmtId="0" fontId="6" fillId="28" borderId="3" xfId="2" applyFont="1" applyFill="1" applyBorder="1" applyAlignment="1">
      <alignment horizontal="left" vertical="center"/>
    </xf>
    <xf numFmtId="0" fontId="6" fillId="28" borderId="3" xfId="2" applyFont="1" applyFill="1" applyBorder="1" applyAlignment="1">
      <alignment horizontal="center" vertical="center" wrapText="1"/>
    </xf>
    <xf numFmtId="0" fontId="6" fillId="28" borderId="3" xfId="2" applyFont="1" applyFill="1" applyBorder="1" applyAlignment="1">
      <alignment horizontal="left" vertical="center" wrapText="1"/>
    </xf>
    <xf numFmtId="0" fontId="6" fillId="28" borderId="3" xfId="2" applyFont="1" applyFill="1" applyBorder="1" applyAlignment="1">
      <alignment vertical="center" wrapText="1"/>
    </xf>
    <xf numFmtId="0" fontId="5" fillId="28" borderId="3" xfId="2" applyFont="1" applyFill="1" applyBorder="1" applyAlignment="1">
      <alignment horizontal="center" vertical="center"/>
    </xf>
    <xf numFmtId="0" fontId="5" fillId="28" borderId="0" xfId="2" applyFont="1" applyFill="1" applyAlignment="1">
      <alignment horizontal="center" vertical="center"/>
    </xf>
    <xf numFmtId="0" fontId="6" fillId="0" borderId="3" xfId="2" applyFont="1" applyFill="1" applyBorder="1" applyAlignment="1">
      <alignment horizontal="center" vertical="center" wrapText="1"/>
    </xf>
    <xf numFmtId="0" fontId="6" fillId="8" borderId="3" xfId="2" applyFont="1" applyFill="1" applyBorder="1" applyAlignment="1">
      <alignment horizontal="left" vertical="center" wrapText="1"/>
    </xf>
    <xf numFmtId="166" fontId="6" fillId="0" borderId="6" xfId="2" applyNumberFormat="1" applyFont="1" applyBorder="1" applyAlignment="1">
      <alignment horizontal="center" vertical="center" wrapText="1"/>
    </xf>
    <xf numFmtId="166" fontId="6" fillId="6" borderId="6" xfId="2" applyNumberFormat="1" applyFont="1" applyFill="1" applyBorder="1" applyAlignment="1">
      <alignment horizontal="center" vertical="center" wrapText="1"/>
    </xf>
    <xf numFmtId="0" fontId="6" fillId="6" borderId="6" xfId="2" applyFont="1" applyFill="1" applyBorder="1" applyAlignment="1">
      <alignment horizontal="left" vertical="center" wrapText="1"/>
    </xf>
    <xf numFmtId="0" fontId="6" fillId="6" borderId="6" xfId="2" applyFont="1" applyFill="1" applyBorder="1" applyAlignment="1">
      <alignment horizontal="center" vertical="center" wrapText="1"/>
    </xf>
    <xf numFmtId="0" fontId="6" fillId="6" borderId="6" xfId="2" applyFont="1" applyFill="1" applyBorder="1" applyAlignment="1">
      <alignment vertical="center" wrapText="1"/>
    </xf>
    <xf numFmtId="166" fontId="6" fillId="6" borderId="3" xfId="2" applyNumberFormat="1" applyFont="1" applyFill="1" applyBorder="1" applyAlignment="1">
      <alignment horizontal="center" vertical="top" wrapText="1"/>
    </xf>
    <xf numFmtId="0" fontId="6" fillId="6" borderId="5" xfId="2" applyFont="1" applyFill="1" applyBorder="1" applyAlignment="1">
      <alignment horizontal="center" vertical="center" wrapText="1"/>
    </xf>
    <xf numFmtId="166" fontId="6" fillId="0" borderId="3" xfId="2" applyNumberFormat="1" applyFont="1" applyBorder="1" applyAlignment="1">
      <alignment horizontal="center" vertical="center" wrapText="1"/>
    </xf>
    <xf numFmtId="0" fontId="6" fillId="6" borderId="3" xfId="2" applyFont="1" applyFill="1" applyBorder="1" applyAlignment="1">
      <alignment vertical="center" wrapText="1"/>
    </xf>
    <xf numFmtId="0" fontId="6" fillId="6" borderId="3" xfId="2" applyFont="1" applyFill="1" applyBorder="1" applyAlignment="1">
      <alignment horizontal="center" wrapText="1"/>
    </xf>
    <xf numFmtId="0" fontId="6" fillId="6" borderId="3" xfId="2" applyFont="1" applyFill="1" applyBorder="1" applyAlignment="1">
      <alignment horizontal="left" wrapText="1"/>
    </xf>
    <xf numFmtId="0" fontId="6" fillId="6" borderId="4" xfId="2" applyFont="1" applyFill="1" applyBorder="1" applyAlignment="1">
      <alignment vertical="center" wrapText="1"/>
    </xf>
    <xf numFmtId="0" fontId="6" fillId="6" borderId="3" xfId="2" applyFont="1" applyFill="1" applyBorder="1" applyAlignment="1">
      <alignment horizontal="center" vertical="top" wrapText="1"/>
    </xf>
    <xf numFmtId="0" fontId="6" fillId="0" borderId="6" xfId="2" applyFont="1" applyFill="1" applyBorder="1" applyAlignment="1">
      <alignment horizontal="center" vertical="center" wrapText="1"/>
    </xf>
    <xf numFmtId="0" fontId="5" fillId="0" borderId="3" xfId="2" applyFont="1" applyBorder="1" applyAlignment="1">
      <alignment horizontal="center" vertical="center"/>
    </xf>
    <xf numFmtId="0" fontId="31" fillId="28" borderId="3" xfId="2" applyFont="1" applyFill="1" applyBorder="1" applyAlignment="1">
      <alignment horizontal="center" vertical="center" wrapText="1"/>
    </xf>
    <xf numFmtId="166" fontId="5" fillId="28" borderId="3" xfId="2" applyNumberFormat="1" applyFont="1" applyFill="1" applyBorder="1" applyAlignment="1">
      <alignment horizontal="center" vertical="center" wrapText="1" shrinkToFit="1"/>
    </xf>
    <xf numFmtId="166" fontId="6" fillId="6" borderId="3" xfId="2" applyNumberFormat="1" applyFont="1" applyFill="1" applyBorder="1" applyAlignment="1">
      <alignment horizontal="center" vertical="center" shrinkToFit="1"/>
    </xf>
    <xf numFmtId="166" fontId="6" fillId="28" borderId="3" xfId="2" applyNumberFormat="1" applyFont="1" applyFill="1" applyBorder="1" applyAlignment="1">
      <alignment horizontal="center" vertical="center" shrinkToFit="1"/>
    </xf>
    <xf numFmtId="0" fontId="5" fillId="0" borderId="4" xfId="2" applyFont="1" applyBorder="1" applyAlignment="1">
      <alignment vertical="center"/>
    </xf>
    <xf numFmtId="0" fontId="5" fillId="0" borderId="5" xfId="2" applyFont="1" applyBorder="1" applyAlignment="1">
      <alignment vertical="center"/>
    </xf>
    <xf numFmtId="0" fontId="5" fillId="0" borderId="6" xfId="2" applyFont="1" applyBorder="1" applyAlignment="1">
      <alignment vertical="center"/>
    </xf>
    <xf numFmtId="0" fontId="5" fillId="28" borderId="3" xfId="2" applyFont="1" applyFill="1" applyBorder="1" applyAlignment="1">
      <alignment vertical="center" wrapText="1"/>
    </xf>
    <xf numFmtId="0" fontId="6" fillId="0" borderId="3" xfId="2" applyFont="1" applyBorder="1" applyAlignment="1">
      <alignment vertical="center" wrapText="1"/>
    </xf>
    <xf numFmtId="0" fontId="23" fillId="6" borderId="3" xfId="2" applyFont="1" applyFill="1" applyBorder="1" applyAlignment="1">
      <alignment horizontal="center" vertical="top" wrapText="1"/>
    </xf>
    <xf numFmtId="0" fontId="5" fillId="28" borderId="14" xfId="2" applyFont="1" applyFill="1" applyBorder="1" applyAlignment="1">
      <alignment horizontal="center" vertical="center"/>
    </xf>
    <xf numFmtId="16" fontId="5" fillId="0" borderId="3" xfId="2" applyNumberFormat="1" applyFont="1" applyBorder="1" applyAlignment="1">
      <alignment horizontal="center" vertical="center"/>
    </xf>
    <xf numFmtId="166" fontId="5" fillId="5" borderId="3" xfId="2" applyNumberFormat="1" applyFont="1" applyFill="1" applyBorder="1" applyAlignment="1">
      <alignment horizontal="center" vertical="center" wrapText="1" shrinkToFit="1"/>
    </xf>
    <xf numFmtId="166" fontId="6" fillId="5" borderId="3" xfId="2" applyNumberFormat="1" applyFont="1" applyFill="1" applyBorder="1" applyAlignment="1">
      <alignment horizontal="center" vertical="center" wrapText="1" shrinkToFit="1"/>
    </xf>
    <xf numFmtId="0" fontId="6" fillId="5" borderId="3" xfId="2" applyFont="1" applyFill="1" applyBorder="1" applyAlignment="1">
      <alignment horizontal="left" vertical="center"/>
    </xf>
    <xf numFmtId="0" fontId="6" fillId="5" borderId="3" xfId="2" applyFont="1" applyFill="1" applyBorder="1" applyAlignment="1">
      <alignment horizontal="center" vertical="center" wrapText="1"/>
    </xf>
    <xf numFmtId="0" fontId="6" fillId="5" borderId="6" xfId="2" applyFont="1" applyFill="1" applyBorder="1" applyAlignment="1">
      <alignment vertical="center" wrapText="1"/>
    </xf>
    <xf numFmtId="166" fontId="6" fillId="0" borderId="3" xfId="2" applyNumberFormat="1" applyFont="1" applyBorder="1" applyAlignment="1">
      <alignment horizontal="center" vertical="center" wrapText="1" shrinkToFit="1"/>
    </xf>
    <xf numFmtId="166" fontId="6" fillId="0" borderId="3" xfId="2" applyNumberFormat="1" applyFont="1" applyBorder="1" applyAlignment="1">
      <alignment horizontal="center" vertical="center" wrapText="1"/>
    </xf>
    <xf numFmtId="49" fontId="5" fillId="0" borderId="9" xfId="2" applyNumberFormat="1" applyFont="1" applyBorder="1" applyAlignment="1">
      <alignment horizontal="center" vertical="center"/>
    </xf>
    <xf numFmtId="49" fontId="5" fillId="0" borderId="15" xfId="2" applyNumberFormat="1" applyFont="1" applyBorder="1" applyAlignment="1">
      <alignment horizontal="center" vertical="center"/>
    </xf>
    <xf numFmtId="14" fontId="6" fillId="0" borderId="3" xfId="2" applyNumberFormat="1" applyFont="1" applyFill="1" applyBorder="1" applyAlignment="1">
      <alignment horizontal="center" vertical="center" wrapText="1"/>
    </xf>
    <xf numFmtId="0" fontId="6" fillId="0" borderId="3" xfId="2" applyFont="1" applyFill="1" applyBorder="1" applyAlignment="1">
      <alignment horizontal="center" vertical="center" wrapText="1"/>
    </xf>
    <xf numFmtId="0" fontId="32" fillId="6" borderId="3" xfId="2" applyFont="1" applyFill="1" applyBorder="1" applyAlignment="1">
      <alignment horizontal="center" vertical="center" wrapText="1"/>
    </xf>
    <xf numFmtId="0" fontId="33" fillId="6" borderId="0" xfId="2" applyFont="1" applyFill="1" applyAlignment="1">
      <alignment horizontal="center" vertical="center"/>
    </xf>
    <xf numFmtId="166" fontId="33" fillId="6" borderId="0" xfId="2" applyNumberFormat="1" applyFont="1" applyFill="1" applyAlignment="1">
      <alignment horizontal="center" vertical="center"/>
    </xf>
    <xf numFmtId="0" fontId="6" fillId="6" borderId="3" xfId="2" applyFont="1" applyFill="1" applyBorder="1" applyAlignment="1">
      <alignment horizontal="center" vertical="center" wrapText="1" shrinkToFit="1"/>
    </xf>
    <xf numFmtId="166" fontId="34" fillId="6" borderId="0" xfId="2" applyNumberFormat="1" applyFont="1" applyFill="1" applyAlignment="1">
      <alignment horizontal="center" vertical="center"/>
    </xf>
    <xf numFmtId="0" fontId="5" fillId="0" borderId="0" xfId="2" applyFont="1" applyBorder="1" applyAlignment="1">
      <alignment horizontal="center" vertical="top"/>
    </xf>
    <xf numFmtId="0" fontId="8" fillId="6" borderId="0" xfId="2" applyFont="1" applyFill="1" applyAlignment="1">
      <alignment horizontal="center" vertical="center"/>
    </xf>
    <xf numFmtId="0" fontId="7" fillId="6" borderId="0" xfId="2" applyFont="1" applyFill="1" applyBorder="1" applyAlignment="1">
      <alignment horizontal="center" vertical="center"/>
    </xf>
    <xf numFmtId="164" fontId="5" fillId="0" borderId="0" xfId="2" applyNumberFormat="1" applyFont="1" applyAlignment="1">
      <alignment horizontal="left" vertical="center"/>
    </xf>
    <xf numFmtId="0" fontId="5" fillId="29" borderId="0" xfId="2" applyFont="1" applyFill="1" applyAlignment="1">
      <alignment horizontal="left" vertical="top"/>
    </xf>
    <xf numFmtId="166" fontId="5" fillId="0" borderId="0" xfId="2" applyNumberFormat="1" applyFont="1" applyAlignment="1">
      <alignment horizontal="left" vertical="top"/>
    </xf>
    <xf numFmtId="166" fontId="5" fillId="30" borderId="3" xfId="2" applyNumberFormat="1" applyFont="1" applyFill="1" applyBorder="1" applyAlignment="1">
      <alignment horizontal="left" vertical="center" wrapText="1" shrinkToFit="1"/>
    </xf>
    <xf numFmtId="0" fontId="5" fillId="30" borderId="3" xfId="2" applyFont="1" applyFill="1" applyBorder="1" applyAlignment="1">
      <alignment horizontal="left" vertical="center"/>
    </xf>
    <xf numFmtId="14" fontId="6" fillId="30" borderId="3" xfId="2" applyNumberFormat="1" applyFont="1" applyFill="1" applyBorder="1" applyAlignment="1">
      <alignment horizontal="center" vertical="center" wrapText="1"/>
    </xf>
    <xf numFmtId="0" fontId="6" fillId="30" borderId="3" xfId="2" applyFont="1" applyFill="1" applyBorder="1" applyAlignment="1">
      <alignment horizontal="left" vertical="center" wrapText="1"/>
    </xf>
    <xf numFmtId="0" fontId="6" fillId="30" borderId="4" xfId="2" applyFont="1" applyFill="1" applyBorder="1" applyAlignment="1">
      <alignment horizontal="center" vertical="center" wrapText="1"/>
    </xf>
    <xf numFmtId="0" fontId="6" fillId="30" borderId="3" xfId="2" applyFont="1" applyFill="1" applyBorder="1" applyAlignment="1">
      <alignment horizontal="center" vertical="center" wrapText="1"/>
    </xf>
    <xf numFmtId="0" fontId="5" fillId="30" borderId="3" xfId="2" applyFont="1" applyFill="1" applyBorder="1" applyAlignment="1">
      <alignment horizontal="left" vertical="center" wrapText="1"/>
    </xf>
    <xf numFmtId="0" fontId="6" fillId="30" borderId="6" xfId="2" applyFont="1" applyFill="1" applyBorder="1" applyAlignment="1">
      <alignment horizontal="center" vertical="center" wrapText="1"/>
    </xf>
    <xf numFmtId="0" fontId="6" fillId="29" borderId="3" xfId="2" applyFont="1" applyFill="1" applyBorder="1" applyAlignment="1">
      <alignment horizontal="center" vertical="center" wrapText="1"/>
    </xf>
    <xf numFmtId="166" fontId="5" fillId="0" borderId="0" xfId="2" applyNumberFormat="1" applyFont="1" applyBorder="1" applyAlignment="1">
      <alignment horizontal="left" vertical="center" wrapText="1" shrinkToFit="1"/>
    </xf>
    <xf numFmtId="0" fontId="6" fillId="29" borderId="3" xfId="2" applyFont="1" applyFill="1" applyBorder="1" applyAlignment="1">
      <alignment horizontal="left" vertical="center" wrapText="1"/>
    </xf>
    <xf numFmtId="14" fontId="6" fillId="29" borderId="3" xfId="2" applyNumberFormat="1" applyFont="1" applyFill="1" applyBorder="1" applyAlignment="1">
      <alignment horizontal="center" vertical="center" wrapText="1"/>
    </xf>
    <xf numFmtId="0" fontId="6" fillId="29" borderId="4" xfId="2" applyFont="1" applyFill="1" applyBorder="1" applyAlignment="1">
      <alignment horizontal="left" vertical="center" wrapText="1"/>
    </xf>
    <xf numFmtId="0" fontId="5" fillId="0" borderId="8" xfId="2" applyFont="1" applyBorder="1" applyAlignment="1">
      <alignment horizontal="center" vertical="center"/>
    </xf>
    <xf numFmtId="0" fontId="6" fillId="29" borderId="5" xfId="2" applyFont="1" applyFill="1" applyBorder="1" applyAlignment="1">
      <alignment horizontal="left" vertical="center" wrapText="1"/>
    </xf>
    <xf numFmtId="166" fontId="5" fillId="29" borderId="3" xfId="2" applyNumberFormat="1" applyFont="1" applyFill="1" applyBorder="1" applyAlignment="1">
      <alignment horizontal="left" vertical="center" wrapText="1" shrinkToFit="1"/>
    </xf>
    <xf numFmtId="0" fontId="5" fillId="31" borderId="0" xfId="2" applyFont="1" applyFill="1" applyAlignment="1">
      <alignment horizontal="center" vertical="center"/>
    </xf>
    <xf numFmtId="166" fontId="5" fillId="0" borderId="0" xfId="2" applyNumberFormat="1" applyFont="1" applyBorder="1" applyAlignment="1">
      <alignment horizontal="center" vertical="center" wrapText="1" shrinkToFit="1"/>
    </xf>
    <xf numFmtId="0" fontId="6" fillId="29" borderId="3" xfId="2" applyFont="1" applyFill="1" applyBorder="1" applyAlignment="1">
      <alignment horizontal="center" vertical="center" wrapText="1"/>
    </xf>
    <xf numFmtId="0" fontId="6" fillId="29" borderId="6" xfId="2" applyFont="1" applyFill="1" applyBorder="1" applyAlignment="1">
      <alignment horizontal="left" vertical="center" wrapText="1"/>
    </xf>
    <xf numFmtId="164" fontId="5" fillId="0" borderId="3" xfId="2" applyNumberFormat="1" applyFont="1" applyBorder="1" applyAlignment="1">
      <alignment horizontal="left" vertical="center"/>
    </xf>
    <xf numFmtId="0" fontId="5" fillId="29" borderId="3" xfId="2" applyFont="1" applyFill="1" applyBorder="1" applyAlignment="1">
      <alignment horizontal="left" vertical="center"/>
    </xf>
    <xf numFmtId="14" fontId="23" fillId="29" borderId="3" xfId="2" applyNumberFormat="1" applyFont="1" applyFill="1" applyBorder="1" applyAlignment="1">
      <alignment horizontal="center" vertical="center" wrapText="1"/>
    </xf>
    <xf numFmtId="0" fontId="6" fillId="29" borderId="3" xfId="2" applyFont="1" applyFill="1" applyBorder="1" applyAlignment="1">
      <alignment horizontal="left" vertical="center" wrapText="1"/>
    </xf>
    <xf numFmtId="0" fontId="5" fillId="32" borderId="0" xfId="2" applyFont="1" applyFill="1" applyAlignment="1">
      <alignment horizontal="center" vertical="center"/>
    </xf>
    <xf numFmtId="164" fontId="5" fillId="33" borderId="3" xfId="2" applyNumberFormat="1" applyFont="1" applyFill="1" applyBorder="1" applyAlignment="1">
      <alignment horizontal="left" vertical="center"/>
    </xf>
    <xf numFmtId="166" fontId="5" fillId="33" borderId="0" xfId="2" applyNumberFormat="1" applyFont="1" applyFill="1" applyBorder="1" applyAlignment="1">
      <alignment horizontal="left" vertical="center" wrapText="1" shrinkToFit="1"/>
    </xf>
    <xf numFmtId="166" fontId="5" fillId="33" borderId="3" xfId="2" applyNumberFormat="1" applyFont="1" applyFill="1" applyBorder="1" applyAlignment="1">
      <alignment horizontal="left" vertical="center" wrapText="1" shrinkToFit="1"/>
    </xf>
    <xf numFmtId="0" fontId="5" fillId="33" borderId="3" xfId="2" applyFont="1" applyFill="1" applyBorder="1" applyAlignment="1">
      <alignment horizontal="left" vertical="center"/>
    </xf>
    <xf numFmtId="0" fontId="6" fillId="33" borderId="3" xfId="2" applyFont="1" applyFill="1" applyBorder="1" applyAlignment="1">
      <alignment horizontal="center" vertical="center" wrapText="1"/>
    </xf>
    <xf numFmtId="0" fontId="6" fillId="33" borderId="3" xfId="2" applyFont="1" applyFill="1" applyBorder="1" applyAlignment="1">
      <alignment horizontal="left" vertical="center" wrapText="1"/>
    </xf>
    <xf numFmtId="0" fontId="5" fillId="33" borderId="3" xfId="2" applyFont="1" applyFill="1" applyBorder="1" applyAlignment="1">
      <alignment horizontal="center" vertical="center"/>
    </xf>
    <xf numFmtId="0" fontId="5" fillId="29" borderId="3" xfId="2" applyFont="1" applyFill="1" applyBorder="1" applyAlignment="1">
      <alignment horizontal="center" vertical="center"/>
    </xf>
    <xf numFmtId="166" fontId="5" fillId="29" borderId="3" xfId="2" applyNumberFormat="1" applyFont="1" applyFill="1" applyBorder="1" applyAlignment="1">
      <alignment horizontal="center" vertical="center" wrapText="1" shrinkToFit="1"/>
    </xf>
    <xf numFmtId="14" fontId="6" fillId="29" borderId="3" xfId="2" applyNumberFormat="1" applyFont="1" applyFill="1" applyBorder="1" applyAlignment="1">
      <alignment horizontal="center" vertical="center" wrapText="1"/>
    </xf>
    <xf numFmtId="0" fontId="5" fillId="29" borderId="6" xfId="2" applyFont="1" applyFill="1" applyBorder="1" applyAlignment="1">
      <alignment horizontal="left" vertical="center" wrapText="1"/>
    </xf>
    <xf numFmtId="0" fontId="5" fillId="0" borderId="6" xfId="2" applyFont="1" applyBorder="1" applyAlignment="1">
      <alignment horizontal="center" vertical="center" wrapText="1"/>
    </xf>
    <xf numFmtId="0" fontId="5" fillId="0" borderId="6" xfId="2" applyFont="1" applyBorder="1" applyAlignment="1">
      <alignment horizontal="left" vertical="center" wrapText="1"/>
    </xf>
    <xf numFmtId="166" fontId="6" fillId="29" borderId="3" xfId="2" applyNumberFormat="1" applyFont="1" applyFill="1" applyBorder="1" applyAlignment="1">
      <alignment horizontal="left" vertical="center" wrapText="1" shrinkToFit="1"/>
    </xf>
    <xf numFmtId="0" fontId="6" fillId="29" borderId="3" xfId="2" applyFont="1" applyFill="1" applyBorder="1" applyAlignment="1">
      <alignment horizontal="left" vertical="center"/>
    </xf>
    <xf numFmtId="0" fontId="5" fillId="29" borderId="4" xfId="2" applyFont="1" applyFill="1" applyBorder="1" applyAlignment="1">
      <alignment horizontal="center" vertical="center" wrapText="1"/>
    </xf>
    <xf numFmtId="0" fontId="5" fillId="29" borderId="3" xfId="2" applyFont="1" applyFill="1" applyBorder="1" applyAlignment="1">
      <alignment horizontal="left" vertical="center" wrapText="1"/>
    </xf>
    <xf numFmtId="164" fontId="6" fillId="0" borderId="3" xfId="2" applyNumberFormat="1" applyFont="1" applyBorder="1" applyAlignment="1">
      <alignment horizontal="left" vertical="center"/>
    </xf>
    <xf numFmtId="0" fontId="5" fillId="29" borderId="5" xfId="2" applyFont="1" applyFill="1" applyBorder="1" applyAlignment="1">
      <alignment horizontal="center" vertical="center" wrapText="1"/>
    </xf>
    <xf numFmtId="0" fontId="5" fillId="29" borderId="6" xfId="2" applyFont="1" applyFill="1" applyBorder="1" applyAlignment="1">
      <alignment horizontal="center" vertical="center" wrapText="1"/>
    </xf>
    <xf numFmtId="164" fontId="5" fillId="0" borderId="3" xfId="2" applyNumberFormat="1" applyFont="1" applyBorder="1" applyAlignment="1">
      <alignment horizontal="center" vertical="center"/>
    </xf>
    <xf numFmtId="14" fontId="6" fillId="0" borderId="3" xfId="2" applyNumberFormat="1" applyFont="1" applyBorder="1" applyAlignment="1">
      <alignment horizontal="center" vertical="top" wrapText="1"/>
    </xf>
    <xf numFmtId="0" fontId="5" fillId="29" borderId="3" xfId="2" applyFont="1" applyFill="1" applyBorder="1" applyAlignment="1">
      <alignment horizontal="center" vertical="center" wrapText="1"/>
    </xf>
    <xf numFmtId="0" fontId="5" fillId="0" borderId="9" xfId="2" applyFont="1" applyBorder="1" applyAlignment="1">
      <alignment horizontal="center" vertical="center"/>
    </xf>
    <xf numFmtId="0" fontId="5" fillId="0" borderId="14" xfId="2" applyFont="1" applyBorder="1" applyAlignment="1">
      <alignment horizontal="center" vertical="center"/>
    </xf>
    <xf numFmtId="0" fontId="5" fillId="0" borderId="15" xfId="2" applyFont="1" applyBorder="1" applyAlignment="1">
      <alignment horizontal="center" vertical="center"/>
    </xf>
    <xf numFmtId="0" fontId="5" fillId="34" borderId="0" xfId="2" applyFont="1" applyFill="1" applyAlignment="1">
      <alignment horizontal="center" vertical="center"/>
    </xf>
    <xf numFmtId="0" fontId="5" fillId="35" borderId="0" xfId="2" applyFont="1" applyFill="1" applyAlignment="1">
      <alignment horizontal="center" vertical="center"/>
    </xf>
    <xf numFmtId="166" fontId="5" fillId="29" borderId="10" xfId="2" applyNumberFormat="1" applyFont="1" applyFill="1" applyBorder="1" applyAlignment="1">
      <alignment horizontal="left" vertical="center" wrapText="1" shrinkToFit="1"/>
    </xf>
    <xf numFmtId="0" fontId="6" fillId="0" borderId="0" xfId="2" applyFont="1" applyBorder="1" applyAlignment="1">
      <alignment horizontal="center" vertical="center" wrapText="1"/>
    </xf>
    <xf numFmtId="14" fontId="14" fillId="29" borderId="3" xfId="2" applyNumberFormat="1" applyFont="1" applyFill="1" applyBorder="1" applyAlignment="1">
      <alignment horizontal="center" vertical="center" wrapText="1"/>
    </xf>
    <xf numFmtId="0" fontId="6" fillId="0" borderId="0" xfId="2" applyFont="1" applyBorder="1" applyAlignment="1">
      <alignment horizontal="left" vertical="center" wrapText="1"/>
    </xf>
    <xf numFmtId="166" fontId="5" fillId="29" borderId="3" xfId="2" applyNumberFormat="1" applyFont="1" applyFill="1" applyBorder="1" applyAlignment="1">
      <alignment horizontal="left" vertical="center" wrapText="1"/>
    </xf>
    <xf numFmtId="166" fontId="5" fillId="33" borderId="3" xfId="2" applyNumberFormat="1" applyFont="1" applyFill="1" applyBorder="1" applyAlignment="1">
      <alignment horizontal="left" vertical="center" wrapText="1"/>
    </xf>
    <xf numFmtId="0" fontId="5" fillId="33" borderId="3" xfId="2" applyFont="1" applyFill="1" applyBorder="1" applyAlignment="1">
      <alignment horizontal="left" vertical="center" wrapText="1"/>
    </xf>
    <xf numFmtId="14" fontId="5" fillId="29" borderId="3" xfId="2" applyNumberFormat="1" applyFont="1" applyFill="1" applyBorder="1" applyAlignment="1">
      <alignment horizontal="center" vertical="center" wrapText="1"/>
    </xf>
    <xf numFmtId="4" fontId="5" fillId="0" borderId="0" xfId="2" applyNumberFormat="1" applyFont="1" applyBorder="1" applyAlignment="1">
      <alignment horizontal="left" vertical="center" wrapText="1" shrinkToFit="1"/>
    </xf>
    <xf numFmtId="0" fontId="6" fillId="33" borderId="3" xfId="2" applyFont="1" applyFill="1" applyBorder="1" applyAlignment="1">
      <alignment vertical="center" wrapText="1"/>
    </xf>
    <xf numFmtId="0" fontId="5" fillId="0" borderId="0" xfId="2" applyFont="1" applyBorder="1" applyAlignment="1">
      <alignment horizontal="center" vertical="center" wrapText="1" shrinkToFit="1"/>
    </xf>
    <xf numFmtId="0" fontId="5" fillId="36" borderId="0" xfId="2" applyFont="1" applyFill="1" applyAlignment="1">
      <alignment horizontal="center" vertical="center"/>
    </xf>
    <xf numFmtId="0" fontId="6" fillId="29" borderId="3" xfId="2" applyFont="1" applyFill="1" applyBorder="1" applyAlignment="1">
      <alignment vertical="center" wrapText="1"/>
    </xf>
    <xf numFmtId="14" fontId="6" fillId="37" borderId="3" xfId="2" applyNumberFormat="1" applyFont="1" applyFill="1" applyBorder="1" applyAlignment="1">
      <alignment horizontal="center" vertical="center" wrapText="1"/>
    </xf>
    <xf numFmtId="0" fontId="5" fillId="33" borderId="3" xfId="2" applyFont="1" applyFill="1" applyBorder="1" applyAlignment="1">
      <alignment vertical="center" wrapText="1"/>
    </xf>
    <xf numFmtId="166" fontId="23" fillId="33" borderId="3" xfId="2" applyNumberFormat="1" applyFont="1" applyFill="1" applyBorder="1" applyAlignment="1">
      <alignment horizontal="left" vertical="center" wrapText="1" shrinkToFit="1"/>
    </xf>
    <xf numFmtId="0" fontId="5" fillId="29" borderId="0" xfId="2" applyFont="1" applyFill="1" applyAlignment="1">
      <alignment horizontal="center" vertical="center"/>
    </xf>
    <xf numFmtId="0" fontId="6" fillId="38" borderId="3" xfId="2" applyFont="1" applyFill="1" applyBorder="1" applyAlignment="1">
      <alignment horizontal="left" vertical="center" wrapText="1"/>
    </xf>
    <xf numFmtId="0" fontId="5" fillId="29" borderId="3" xfId="2" applyFont="1" applyFill="1" applyBorder="1" applyAlignment="1">
      <alignment horizontal="center" vertical="center" wrapText="1"/>
    </xf>
    <xf numFmtId="0" fontId="5" fillId="29" borderId="3" xfId="2" applyFont="1" applyFill="1" applyBorder="1" applyAlignment="1">
      <alignment horizontal="left" vertical="center" wrapText="1"/>
    </xf>
    <xf numFmtId="166" fontId="6" fillId="29" borderId="3" xfId="2" applyNumberFormat="1" applyFont="1" applyFill="1" applyBorder="1" applyAlignment="1">
      <alignment horizontal="left" vertical="center" shrinkToFit="1"/>
    </xf>
    <xf numFmtId="0" fontId="5" fillId="33" borderId="0" xfId="2" applyFont="1" applyFill="1" applyAlignment="1">
      <alignment horizontal="center" vertical="center"/>
    </xf>
    <xf numFmtId="164" fontId="6" fillId="29" borderId="3" xfId="2" applyNumberFormat="1" applyFont="1" applyFill="1" applyBorder="1" applyAlignment="1">
      <alignment horizontal="center" vertical="center" wrapText="1"/>
    </xf>
    <xf numFmtId="14" fontId="5" fillId="29" borderId="3" xfId="2" applyNumberFormat="1" applyFont="1" applyFill="1" applyBorder="1" applyAlignment="1">
      <alignment horizontal="center" vertical="center" wrapText="1"/>
    </xf>
    <xf numFmtId="14" fontId="6" fillId="33" borderId="3" xfId="2" applyNumberFormat="1" applyFont="1" applyFill="1" applyBorder="1" applyAlignment="1">
      <alignment horizontal="center" vertical="center" wrapText="1"/>
    </xf>
    <xf numFmtId="0" fontId="5" fillId="33" borderId="4" xfId="2" applyFont="1" applyFill="1" applyBorder="1" applyAlignment="1">
      <alignment horizontal="center" vertical="center" wrapText="1"/>
    </xf>
    <xf numFmtId="49" fontId="5" fillId="33" borderId="3" xfId="2" applyNumberFormat="1" applyFont="1" applyFill="1" applyBorder="1" applyAlignment="1">
      <alignment horizontal="center" vertical="center"/>
    </xf>
    <xf numFmtId="0" fontId="5" fillId="33" borderId="5" xfId="2" applyFont="1" applyFill="1" applyBorder="1" applyAlignment="1">
      <alignment horizontal="center" vertical="center" wrapText="1"/>
    </xf>
    <xf numFmtId="0" fontId="6" fillId="33" borderId="5" xfId="2" applyFont="1" applyFill="1" applyBorder="1" applyAlignment="1">
      <alignment horizontal="center" vertical="center" wrapText="1"/>
    </xf>
    <xf numFmtId="0" fontId="5" fillId="33" borderId="3" xfId="2" applyFont="1" applyFill="1" applyBorder="1" applyAlignment="1">
      <alignment horizontal="left" vertical="center" wrapText="1"/>
    </xf>
    <xf numFmtId="0" fontId="5" fillId="33" borderId="6" xfId="2" applyFont="1" applyFill="1" applyBorder="1" applyAlignment="1">
      <alignment horizontal="center" vertical="center" wrapText="1"/>
    </xf>
    <xf numFmtId="0" fontId="6" fillId="29" borderId="4" xfId="2" applyFont="1" applyFill="1" applyBorder="1" applyAlignment="1">
      <alignment horizontal="center" vertical="center" wrapText="1"/>
    </xf>
    <xf numFmtId="0" fontId="6" fillId="29" borderId="5" xfId="2" applyFont="1" applyFill="1" applyBorder="1" applyAlignment="1">
      <alignment horizontal="center" vertical="center" wrapText="1"/>
    </xf>
    <xf numFmtId="0" fontId="6" fillId="29" borderId="6" xfId="2" applyFont="1" applyFill="1" applyBorder="1" applyAlignment="1">
      <alignment horizontal="center" vertical="center" wrapText="1"/>
    </xf>
    <xf numFmtId="0" fontId="6" fillId="33" borderId="4" xfId="2" applyFont="1" applyFill="1" applyBorder="1" applyAlignment="1">
      <alignment horizontal="center" vertical="center" wrapText="1"/>
    </xf>
    <xf numFmtId="0" fontId="6" fillId="33" borderId="6" xfId="2" applyFont="1" applyFill="1" applyBorder="1" applyAlignment="1">
      <alignment horizontal="center" vertical="center" wrapText="1"/>
    </xf>
    <xf numFmtId="0" fontId="6" fillId="38" borderId="5" xfId="2" applyFont="1" applyFill="1" applyBorder="1" applyAlignment="1">
      <alignment horizontal="left" vertical="center" wrapText="1"/>
    </xf>
    <xf numFmtId="1" fontId="5" fillId="0" borderId="3" xfId="2" applyNumberFormat="1" applyFont="1" applyBorder="1" applyAlignment="1">
      <alignment horizontal="center" vertical="center"/>
    </xf>
    <xf numFmtId="0" fontId="8" fillId="0" borderId="0" xfId="2" applyFont="1" applyBorder="1" applyAlignment="1">
      <alignment horizontal="center" vertical="center" wrapText="1"/>
    </xf>
    <xf numFmtId="164" fontId="5" fillId="0" borderId="4" xfId="2" applyNumberFormat="1" applyFont="1" applyBorder="1" applyAlignment="1">
      <alignment horizontal="center" vertical="center" wrapText="1"/>
    </xf>
    <xf numFmtId="1" fontId="7" fillId="0" borderId="0" xfId="2" applyNumberFormat="1" applyFont="1" applyBorder="1" applyAlignment="1">
      <alignment horizontal="center" vertical="center" wrapText="1" shrinkToFit="1"/>
    </xf>
    <xf numFmtId="1" fontId="6" fillId="0" borderId="3" xfId="2" applyNumberFormat="1" applyFont="1" applyBorder="1" applyAlignment="1">
      <alignment horizontal="center" vertical="center" wrapText="1" shrinkToFit="1"/>
    </xf>
    <xf numFmtId="2" fontId="5" fillId="29" borderId="3" xfId="2" applyNumberFormat="1" applyFont="1" applyFill="1" applyBorder="1" applyAlignment="1">
      <alignment horizontal="center" vertical="center" wrapText="1" shrinkToFit="1"/>
    </xf>
    <xf numFmtId="0" fontId="23" fillId="0" borderId="0" xfId="2" applyFont="1" applyBorder="1" applyAlignment="1">
      <alignment horizontal="center" vertical="top"/>
    </xf>
    <xf numFmtId="0" fontId="7" fillId="29" borderId="0" xfId="2" applyFont="1" applyFill="1" applyBorder="1" applyAlignment="1">
      <alignment horizontal="center" vertical="center"/>
    </xf>
    <xf numFmtId="0" fontId="8" fillId="0" borderId="0" xfId="2" applyFont="1" applyBorder="1" applyAlignment="1">
      <alignment horizontal="center" vertical="center"/>
    </xf>
    <xf numFmtId="0" fontId="36" fillId="14" borderId="0" xfId="0" applyFont="1" applyFill="1"/>
    <xf numFmtId="166" fontId="36" fillId="14" borderId="0" xfId="0" applyNumberFormat="1" applyFont="1" applyFill="1"/>
    <xf numFmtId="166" fontId="6" fillId="0" borderId="0" xfId="1" applyNumberFormat="1" applyFont="1" applyFill="1" applyAlignment="1">
      <alignment horizontal="center" vertical="top" wrapText="1"/>
    </xf>
    <xf numFmtId="0" fontId="36" fillId="0" borderId="0" xfId="0" applyFont="1" applyFill="1" applyAlignment="1"/>
    <xf numFmtId="0" fontId="36" fillId="14" borderId="0" xfId="0" applyFont="1" applyFill="1" applyAlignment="1">
      <alignment vertical="top"/>
    </xf>
    <xf numFmtId="0" fontId="36" fillId="14" borderId="0" xfId="0" applyFont="1" applyFill="1" applyAlignment="1">
      <alignment horizontal="center"/>
    </xf>
    <xf numFmtId="0" fontId="36" fillId="14" borderId="0" xfId="0" applyFont="1" applyFill="1" applyAlignment="1">
      <alignment horizontal="left" vertical="top"/>
    </xf>
    <xf numFmtId="166" fontId="37" fillId="0" borderId="0" xfId="0" applyNumberFormat="1" applyFont="1" applyFill="1" applyAlignment="1">
      <alignment horizontal="center" vertical="top" wrapText="1"/>
    </xf>
    <xf numFmtId="166" fontId="38" fillId="0" borderId="0" xfId="0" applyNumberFormat="1" applyFont="1" applyFill="1" applyAlignment="1">
      <alignment horizontal="center" vertical="top" wrapText="1"/>
    </xf>
    <xf numFmtId="0" fontId="38" fillId="0" borderId="0" xfId="0" applyFont="1" applyFill="1" applyAlignment="1"/>
    <xf numFmtId="0" fontId="38" fillId="0" borderId="0" xfId="0" applyFont="1" applyAlignment="1"/>
    <xf numFmtId="166" fontId="19" fillId="0" borderId="0" xfId="0" applyNumberFormat="1" applyFont="1" applyFill="1" applyAlignment="1">
      <alignment horizontal="center" vertical="top" wrapText="1"/>
    </xf>
    <xf numFmtId="166" fontId="39" fillId="0" borderId="0" xfId="0" applyNumberFormat="1" applyFont="1" applyFill="1" applyAlignment="1">
      <alignment horizontal="center" vertical="top" wrapText="1"/>
    </xf>
    <xf numFmtId="0" fontId="39" fillId="0" borderId="0" xfId="0" applyFont="1" applyFill="1" applyAlignment="1"/>
    <xf numFmtId="0" fontId="39" fillId="0" borderId="0" xfId="0" applyFont="1" applyAlignment="1"/>
    <xf numFmtId="0" fontId="36" fillId="14" borderId="0" xfId="0" applyFont="1" applyFill="1" applyBorder="1"/>
    <xf numFmtId="0" fontId="40" fillId="0" borderId="0" xfId="0" applyFont="1" applyFill="1" applyBorder="1" applyAlignment="1">
      <alignment wrapText="1"/>
    </xf>
    <xf numFmtId="166" fontId="40" fillId="0" borderId="0" xfId="0" applyNumberFormat="1" applyFont="1" applyFill="1" applyBorder="1" applyAlignment="1">
      <alignment wrapText="1"/>
    </xf>
    <xf numFmtId="0" fontId="40" fillId="0" borderId="0" xfId="0" applyFont="1" applyFill="1" applyBorder="1" applyAlignment="1">
      <alignment horizontal="left" wrapText="1"/>
    </xf>
    <xf numFmtId="0" fontId="40" fillId="14" borderId="0" xfId="0" applyFont="1" applyFill="1" applyBorder="1" applyAlignment="1">
      <alignment horizontal="left" wrapText="1"/>
    </xf>
    <xf numFmtId="0" fontId="0" fillId="14" borderId="0" xfId="0" applyFont="1" applyFill="1" applyAlignment="1">
      <alignment horizontal="left" wrapText="1"/>
    </xf>
    <xf numFmtId="0" fontId="39" fillId="14" borderId="0" xfId="0" applyFont="1" applyFill="1" applyBorder="1" applyAlignment="1">
      <alignment horizontal="left" wrapText="1"/>
    </xf>
    <xf numFmtId="0" fontId="40" fillId="14" borderId="3" xfId="0" applyFont="1" applyFill="1" applyBorder="1" applyAlignment="1">
      <alignment horizontal="left" wrapText="1"/>
    </xf>
    <xf numFmtId="2" fontId="20" fillId="0" borderId="0" xfId="0" applyNumberFormat="1" applyFont="1" applyFill="1" applyBorder="1" applyAlignment="1">
      <alignment vertical="top" wrapText="1"/>
    </xf>
    <xf numFmtId="166" fontId="20" fillId="0" borderId="0" xfId="0" applyNumberFormat="1" applyFont="1" applyFill="1" applyBorder="1" applyAlignment="1">
      <alignment vertical="top" wrapText="1"/>
    </xf>
    <xf numFmtId="2" fontId="20" fillId="14" borderId="3" xfId="0" applyNumberFormat="1" applyFont="1" applyFill="1" applyBorder="1" applyAlignment="1">
      <alignment horizontal="left" vertical="top" wrapText="1"/>
    </xf>
    <xf numFmtId="166" fontId="7" fillId="14" borderId="6" xfId="1" applyNumberFormat="1" applyFont="1" applyFill="1" applyBorder="1" applyAlignment="1">
      <alignment horizontal="center" vertical="top" wrapText="1"/>
    </xf>
    <xf numFmtId="0" fontId="7" fillId="14" borderId="6" xfId="0" applyFont="1" applyFill="1" applyBorder="1" applyAlignment="1"/>
    <xf numFmtId="0" fontId="6" fillId="14" borderId="14" xfId="0" applyFont="1" applyFill="1" applyBorder="1" applyAlignment="1">
      <alignment horizontal="left" vertical="top"/>
    </xf>
    <xf numFmtId="0" fontId="6" fillId="14" borderId="0" xfId="0" applyFont="1" applyFill="1" applyBorder="1" applyAlignment="1">
      <alignment horizontal="left" vertical="top"/>
    </xf>
    <xf numFmtId="0" fontId="6" fillId="14" borderId="7" xfId="0" applyFont="1" applyFill="1" applyBorder="1" applyAlignment="1">
      <alignment horizontal="left" vertical="top"/>
    </xf>
    <xf numFmtId="166" fontId="7" fillId="14" borderId="3" xfId="1" applyNumberFormat="1" applyFont="1" applyFill="1" applyBorder="1" applyAlignment="1">
      <alignment horizontal="center" vertical="top" wrapText="1"/>
    </xf>
    <xf numFmtId="0" fontId="7" fillId="14" borderId="3" xfId="0" applyFont="1" applyFill="1" applyBorder="1" applyAlignment="1"/>
    <xf numFmtId="0" fontId="7" fillId="14" borderId="3" xfId="0" applyFont="1" applyFill="1" applyBorder="1" applyAlignment="1">
      <alignment vertical="top"/>
    </xf>
    <xf numFmtId="0" fontId="6" fillId="14" borderId="15" xfId="0" applyFont="1" applyFill="1" applyBorder="1" applyAlignment="1">
      <alignment horizontal="left" vertical="top"/>
    </xf>
    <xf numFmtId="0" fontId="6" fillId="14" borderId="1" xfId="0" applyFont="1" applyFill="1" applyBorder="1" applyAlignment="1">
      <alignment horizontal="left" vertical="top"/>
    </xf>
    <xf numFmtId="0" fontId="6" fillId="14" borderId="16" xfId="0" applyFont="1" applyFill="1" applyBorder="1" applyAlignment="1">
      <alignment horizontal="left" vertical="top" wrapText="1"/>
    </xf>
    <xf numFmtId="166" fontId="6" fillId="14" borderId="3" xfId="0" applyNumberFormat="1" applyFont="1" applyFill="1" applyBorder="1" applyAlignment="1">
      <alignment horizontal="center" vertical="top" wrapText="1"/>
    </xf>
    <xf numFmtId="166" fontId="6" fillId="14" borderId="3" xfId="1" applyNumberFormat="1" applyFont="1" applyFill="1" applyBorder="1" applyAlignment="1">
      <alignment horizontal="center" vertical="top" wrapText="1"/>
    </xf>
    <xf numFmtId="0" fontId="6" fillId="14" borderId="4" xfId="0" applyFont="1" applyFill="1" applyBorder="1" applyAlignment="1">
      <alignment horizontal="left" vertical="top" wrapText="1"/>
    </xf>
    <xf numFmtId="0" fontId="6" fillId="14" borderId="3" xfId="0" applyFont="1" applyFill="1" applyBorder="1" applyAlignment="1">
      <alignment horizontal="left" vertical="top" wrapText="1"/>
    </xf>
    <xf numFmtId="0" fontId="6" fillId="14" borderId="3" xfId="0" applyFont="1" applyFill="1" applyBorder="1" applyAlignment="1">
      <alignment horizontal="center" vertical="top"/>
    </xf>
    <xf numFmtId="0" fontId="6" fillId="14" borderId="6" xfId="0" applyFont="1" applyFill="1" applyBorder="1" applyAlignment="1">
      <alignment horizontal="left" vertical="top" wrapText="1"/>
    </xf>
    <xf numFmtId="0" fontId="6" fillId="14" borderId="4" xfId="0" applyFont="1" applyFill="1" applyBorder="1" applyAlignment="1">
      <alignment horizontal="center" vertical="top"/>
    </xf>
    <xf numFmtId="0" fontId="6" fillId="14" borderId="6" xfId="0" applyFont="1" applyFill="1" applyBorder="1" applyAlignment="1">
      <alignment horizontal="center" vertical="top"/>
    </xf>
    <xf numFmtId="0" fontId="6" fillId="14" borderId="5" xfId="0" applyFont="1" applyFill="1" applyBorder="1" applyAlignment="1">
      <alignment horizontal="left" vertical="top" wrapText="1"/>
    </xf>
    <xf numFmtId="0" fontId="6" fillId="14" borderId="5" xfId="0" applyFont="1" applyFill="1" applyBorder="1" applyAlignment="1">
      <alignment horizontal="center" vertical="top"/>
    </xf>
    <xf numFmtId="166" fontId="36" fillId="14" borderId="0" xfId="0" applyNumberFormat="1" applyFont="1" applyFill="1" applyBorder="1"/>
    <xf numFmtId="0" fontId="7" fillId="14" borderId="8" xfId="0" applyFont="1" applyFill="1" applyBorder="1" applyAlignment="1">
      <alignment horizontal="left" vertical="top" wrapText="1"/>
    </xf>
    <xf numFmtId="0" fontId="7" fillId="14" borderId="11" xfId="0" applyFont="1" applyFill="1" applyBorder="1" applyAlignment="1">
      <alignment horizontal="left" vertical="top" wrapText="1"/>
    </xf>
    <xf numFmtId="0" fontId="7" fillId="14" borderId="10" xfId="0" applyFont="1" applyFill="1" applyBorder="1" applyAlignment="1">
      <alignment horizontal="left" vertical="top" wrapText="1"/>
    </xf>
    <xf numFmtId="0" fontId="0" fillId="0" borderId="0" xfId="0" applyAlignment="1"/>
    <xf numFmtId="166" fontId="6" fillId="14" borderId="4" xfId="1" applyNumberFormat="1" applyFont="1" applyFill="1" applyBorder="1" applyAlignment="1">
      <alignment horizontal="center" vertical="top" wrapText="1"/>
    </xf>
    <xf numFmtId="0" fontId="6" fillId="14" borderId="4" xfId="0" applyFont="1" applyFill="1" applyBorder="1" applyAlignment="1">
      <alignment vertical="top"/>
    </xf>
    <xf numFmtId="0" fontId="6" fillId="14" borderId="4" xfId="0" applyFont="1" applyFill="1" applyBorder="1" applyAlignment="1">
      <alignment horizontal="justify" vertical="top" wrapText="1"/>
    </xf>
    <xf numFmtId="0" fontId="6" fillId="14" borderId="3" xfId="0" applyFont="1" applyFill="1" applyBorder="1" applyAlignment="1">
      <alignment vertical="top" wrapText="1"/>
    </xf>
    <xf numFmtId="0" fontId="6" fillId="14" borderId="3" xfId="0" applyFont="1" applyFill="1" applyBorder="1" applyAlignment="1">
      <alignment horizontal="left" vertical="top"/>
    </xf>
    <xf numFmtId="166" fontId="6" fillId="14" borderId="6" xfId="1" applyNumberFormat="1" applyFont="1" applyFill="1" applyBorder="1" applyAlignment="1">
      <alignment horizontal="center" vertical="top" wrapText="1"/>
    </xf>
    <xf numFmtId="0" fontId="6" fillId="14" borderId="6" xfId="0" applyFont="1" applyFill="1" applyBorder="1" applyAlignment="1">
      <alignment vertical="top"/>
    </xf>
    <xf numFmtId="0" fontId="6" fillId="14" borderId="6" xfId="0" applyFont="1" applyFill="1" applyBorder="1" applyAlignment="1">
      <alignment horizontal="justify" vertical="top" wrapText="1"/>
    </xf>
    <xf numFmtId="0" fontId="36" fillId="14" borderId="0" xfId="0" applyFont="1" applyFill="1" applyBorder="1" applyAlignment="1"/>
    <xf numFmtId="0" fontId="6" fillId="14" borderId="4" xfId="0" applyFont="1" applyFill="1" applyBorder="1" applyAlignment="1" applyProtection="1">
      <alignment horizontal="justify" vertical="top" wrapText="1"/>
      <protection locked="0"/>
    </xf>
    <xf numFmtId="0" fontId="6" fillId="14" borderId="4" xfId="0" applyFont="1" applyFill="1" applyBorder="1" applyAlignment="1">
      <alignment horizontal="justify" vertical="top"/>
    </xf>
    <xf numFmtId="0" fontId="6" fillId="14" borderId="6" xfId="0" applyFont="1" applyFill="1" applyBorder="1" applyAlignment="1">
      <alignment vertical="top" wrapText="1"/>
    </xf>
    <xf numFmtId="0" fontId="6" fillId="14" borderId="6" xfId="0" applyFont="1" applyFill="1" applyBorder="1" applyAlignment="1" applyProtection="1">
      <alignment horizontal="justify" vertical="top" wrapText="1"/>
      <protection locked="0"/>
    </xf>
    <xf numFmtId="166" fontId="6" fillId="14" borderId="4" xfId="0" applyNumberFormat="1" applyFont="1" applyFill="1" applyBorder="1" applyAlignment="1">
      <alignment horizontal="center" vertical="top" wrapText="1"/>
    </xf>
    <xf numFmtId="0" fontId="6" fillId="14" borderId="4" xfId="0" applyFont="1" applyFill="1" applyBorder="1" applyAlignment="1">
      <alignment vertical="top" wrapText="1"/>
    </xf>
    <xf numFmtId="0" fontId="6" fillId="14" borderId="4" xfId="0" applyFont="1" applyFill="1" applyBorder="1" applyAlignment="1">
      <alignment horizontal="left" vertical="top"/>
    </xf>
    <xf numFmtId="0" fontId="6" fillId="14" borderId="6" xfId="0" applyFont="1" applyFill="1" applyBorder="1" applyAlignment="1">
      <alignment horizontal="justify" vertical="top"/>
    </xf>
    <xf numFmtId="0" fontId="7" fillId="14" borderId="6" xfId="0" applyFont="1" applyFill="1" applyBorder="1" applyAlignment="1">
      <alignment horizontal="justify" vertical="top" wrapText="1"/>
    </xf>
    <xf numFmtId="0" fontId="6" fillId="14" borderId="6" xfId="0" applyFont="1" applyFill="1" applyBorder="1" applyAlignment="1">
      <alignment horizontal="left" vertical="top"/>
    </xf>
    <xf numFmtId="171" fontId="36" fillId="14" borderId="0" xfId="0" applyNumberFormat="1" applyFont="1" applyFill="1" applyBorder="1"/>
    <xf numFmtId="166" fontId="6" fillId="14" borderId="5" xfId="0" applyNumberFormat="1" applyFont="1" applyFill="1" applyBorder="1" applyAlignment="1">
      <alignment horizontal="center" vertical="top" wrapText="1"/>
    </xf>
    <xf numFmtId="166" fontId="6" fillId="14" borderId="5" xfId="1" applyNumberFormat="1" applyFont="1" applyFill="1" applyBorder="1" applyAlignment="1">
      <alignment horizontal="center" vertical="top" wrapText="1"/>
    </xf>
    <xf numFmtId="0" fontId="6" fillId="14" borderId="5" xfId="0" applyFont="1" applyFill="1" applyBorder="1" applyAlignment="1">
      <alignment vertical="center" wrapText="1"/>
    </xf>
    <xf numFmtId="0" fontId="6" fillId="14" borderId="4" xfId="0" applyFont="1" applyFill="1" applyBorder="1" applyAlignment="1">
      <alignment vertical="center" wrapText="1"/>
    </xf>
    <xf numFmtId="166" fontId="6" fillId="14" borderId="6" xfId="0" applyNumberFormat="1" applyFont="1" applyFill="1" applyBorder="1" applyAlignment="1">
      <alignment horizontal="center" vertical="top" wrapText="1"/>
    </xf>
    <xf numFmtId="0" fontId="6" fillId="14" borderId="6" xfId="0" applyFont="1" applyFill="1" applyBorder="1" applyAlignment="1">
      <alignment vertical="center" wrapText="1"/>
    </xf>
    <xf numFmtId="166" fontId="6" fillId="14" borderId="4" xfId="1" applyNumberFormat="1" applyFont="1" applyFill="1" applyBorder="1" applyAlignment="1">
      <alignment horizontal="center" vertical="top" wrapText="1"/>
    </xf>
    <xf numFmtId="0" fontId="6" fillId="14" borderId="4" xfId="0" applyFont="1" applyFill="1" applyBorder="1" applyAlignment="1">
      <alignment vertical="top"/>
    </xf>
    <xf numFmtId="0" fontId="6" fillId="14" borderId="4" xfId="0" applyFont="1" applyFill="1" applyBorder="1" applyAlignment="1">
      <alignment horizontal="justify" vertical="top" wrapText="1"/>
    </xf>
    <xf numFmtId="0" fontId="6" fillId="14" borderId="4" xfId="0" applyFont="1" applyFill="1" applyBorder="1" applyAlignment="1">
      <alignment horizontal="center" vertical="top" wrapText="1"/>
    </xf>
    <xf numFmtId="0" fontId="6" fillId="14" borderId="4" xfId="0" applyFont="1" applyFill="1" applyBorder="1" applyAlignment="1">
      <alignment horizontal="center" vertical="center" wrapText="1"/>
    </xf>
    <xf numFmtId="0" fontId="6" fillId="14" borderId="4" xfId="0" applyFont="1" applyFill="1" applyBorder="1" applyAlignment="1">
      <alignment horizontal="left" vertical="top"/>
    </xf>
    <xf numFmtId="0" fontId="6" fillId="14" borderId="3" xfId="0" applyFont="1" applyFill="1" applyBorder="1" applyAlignment="1">
      <alignment horizontal="justify" vertical="top" wrapText="1"/>
    </xf>
    <xf numFmtId="171" fontId="36" fillId="14" borderId="0" xfId="0" applyNumberFormat="1" applyFont="1" applyFill="1"/>
    <xf numFmtId="0" fontId="6" fillId="14" borderId="3" xfId="0" applyFont="1" applyFill="1" applyBorder="1" applyAlignment="1">
      <alignment horizontal="center" vertical="center"/>
    </xf>
    <xf numFmtId="166" fontId="6" fillId="14" borderId="3" xfId="1" applyNumberFormat="1" applyFont="1" applyFill="1" applyBorder="1" applyAlignment="1">
      <alignment horizontal="center" vertical="top" wrapText="1"/>
    </xf>
    <xf numFmtId="0" fontId="6" fillId="14" borderId="3" xfId="0" applyFont="1" applyFill="1" applyBorder="1" applyAlignment="1">
      <alignment vertical="top"/>
    </xf>
    <xf numFmtId="166" fontId="6" fillId="14" borderId="3" xfId="0" applyNumberFormat="1" applyFont="1" applyFill="1" applyBorder="1" applyAlignment="1">
      <alignment horizontal="center" vertical="top" wrapText="1"/>
    </xf>
    <xf numFmtId="0" fontId="6" fillId="14" borderId="5" xfId="0" applyFont="1" applyFill="1" applyBorder="1" applyAlignment="1">
      <alignment vertical="top"/>
    </xf>
    <xf numFmtId="0" fontId="6" fillId="14" borderId="5" xfId="0" applyFont="1" applyFill="1" applyBorder="1" applyAlignment="1">
      <alignment vertical="top" wrapText="1"/>
    </xf>
    <xf numFmtId="0" fontId="6" fillId="14" borderId="3" xfId="0" applyFont="1" applyFill="1" applyBorder="1" applyAlignment="1">
      <alignment vertical="top" wrapText="1"/>
    </xf>
    <xf numFmtId="0" fontId="6" fillId="14" borderId="3" xfId="0" applyFont="1" applyFill="1" applyBorder="1" applyAlignment="1">
      <alignment horizontal="center" vertical="top"/>
    </xf>
    <xf numFmtId="166" fontId="6" fillId="14" borderId="4" xfId="0" applyNumberFormat="1" applyFont="1" applyFill="1" applyBorder="1" applyAlignment="1">
      <alignment horizontal="center" vertical="top" wrapText="1"/>
    </xf>
    <xf numFmtId="0" fontId="6" fillId="14" borderId="3" xfId="0" applyFont="1" applyFill="1" applyBorder="1" applyAlignment="1">
      <alignment horizontal="justify" vertical="top"/>
    </xf>
    <xf numFmtId="172" fontId="36" fillId="14" borderId="0" xfId="0" applyNumberFormat="1" applyFont="1" applyFill="1"/>
    <xf numFmtId="0" fontId="7" fillId="14" borderId="8" xfId="0" applyFont="1" applyFill="1" applyBorder="1" applyAlignment="1">
      <alignment horizontal="left" vertical="center" wrapText="1"/>
    </xf>
    <xf numFmtId="0" fontId="7" fillId="14" borderId="11" xfId="0" applyFont="1" applyFill="1" applyBorder="1" applyAlignment="1">
      <alignment horizontal="left" vertical="center" wrapText="1"/>
    </xf>
    <xf numFmtId="0" fontId="7" fillId="14" borderId="10" xfId="0" applyFont="1" applyFill="1" applyBorder="1" applyAlignment="1">
      <alignment horizontal="left" vertical="center" wrapText="1"/>
    </xf>
    <xf numFmtId="14" fontId="6" fillId="14" borderId="6" xfId="0" applyNumberFormat="1" applyFont="1" applyFill="1" applyBorder="1" applyAlignment="1">
      <alignment horizontal="center" vertical="top"/>
    </xf>
    <xf numFmtId="0" fontId="6" fillId="14" borderId="5" xfId="0" applyFont="1" applyFill="1" applyBorder="1" applyAlignment="1">
      <alignment horizontal="left" vertical="top"/>
    </xf>
    <xf numFmtId="0" fontId="6" fillId="14" borderId="4" xfId="0" applyFont="1" applyFill="1" applyBorder="1" applyAlignment="1">
      <alignment horizontal="left" vertical="center" wrapText="1"/>
    </xf>
    <xf numFmtId="0" fontId="7" fillId="14" borderId="4" xfId="0" applyFont="1" applyFill="1" applyBorder="1" applyAlignment="1">
      <alignment horizontal="left" vertical="top" wrapText="1"/>
    </xf>
    <xf numFmtId="0" fontId="6" fillId="14" borderId="5" xfId="0" applyFont="1" applyFill="1" applyBorder="1" applyAlignment="1">
      <alignment horizontal="left" vertical="center" wrapText="1"/>
    </xf>
    <xf numFmtId="0" fontId="7" fillId="14" borderId="5" xfId="0" applyFont="1" applyFill="1" applyBorder="1" applyAlignment="1">
      <alignment horizontal="left" vertical="top" wrapText="1"/>
    </xf>
    <xf numFmtId="166" fontId="6" fillId="14" borderId="5" xfId="1" applyNumberFormat="1" applyFont="1" applyFill="1" applyBorder="1" applyAlignment="1">
      <alignment horizontal="center" vertical="top" wrapText="1"/>
    </xf>
    <xf numFmtId="166" fontId="6" fillId="14" borderId="5" xfId="0" applyNumberFormat="1" applyFont="1" applyFill="1" applyBorder="1" applyAlignment="1">
      <alignment horizontal="center" vertical="top" wrapText="1"/>
    </xf>
    <xf numFmtId="0" fontId="6" fillId="14" borderId="5" xfId="0" applyFont="1" applyFill="1" applyBorder="1" applyAlignment="1">
      <alignment vertical="center" wrapText="1"/>
    </xf>
    <xf numFmtId="0" fontId="6" fillId="14" borderId="6" xfId="0" applyFont="1" applyFill="1" applyBorder="1" applyAlignment="1">
      <alignment horizontal="left" vertical="center" wrapText="1"/>
    </xf>
    <xf numFmtId="0" fontId="7" fillId="14" borderId="6" xfId="0" applyFont="1" applyFill="1" applyBorder="1" applyAlignment="1">
      <alignment horizontal="left" vertical="top" wrapText="1"/>
    </xf>
    <xf numFmtId="0" fontId="6" fillId="14" borderId="3" xfId="0" applyFont="1" applyFill="1" applyBorder="1" applyAlignment="1">
      <alignment horizontal="left" vertical="center" wrapText="1"/>
    </xf>
    <xf numFmtId="0" fontId="10" fillId="14" borderId="0" xfId="0" applyFont="1" applyFill="1"/>
    <xf numFmtId="166" fontId="10" fillId="14" borderId="0" xfId="0" applyNumberFormat="1" applyFont="1" applyFill="1"/>
    <xf numFmtId="14" fontId="6" fillId="14" borderId="4" xfId="0" applyNumberFormat="1" applyFont="1" applyFill="1" applyBorder="1" applyAlignment="1">
      <alignment horizontal="center" vertical="top"/>
    </xf>
    <xf numFmtId="0" fontId="6" fillId="14" borderId="3" xfId="0" applyFont="1" applyFill="1" applyBorder="1" applyAlignment="1">
      <alignment horizontal="left" vertical="top" wrapText="1"/>
    </xf>
    <xf numFmtId="49" fontId="6" fillId="14" borderId="3" xfId="0" applyNumberFormat="1" applyFont="1" applyFill="1" applyBorder="1" applyAlignment="1">
      <alignment horizontal="left" vertical="top"/>
    </xf>
    <xf numFmtId="0" fontId="6" fillId="14" borderId="3" xfId="0" applyFont="1" applyFill="1" applyBorder="1" applyAlignment="1">
      <alignment horizontal="left" vertical="top"/>
    </xf>
    <xf numFmtId="16" fontId="6" fillId="14" borderId="6" xfId="0" applyNumberFormat="1" applyFont="1" applyFill="1" applyBorder="1" applyAlignment="1">
      <alignment horizontal="left" vertical="top"/>
    </xf>
    <xf numFmtId="16" fontId="6" fillId="14" borderId="6" xfId="0" applyNumberFormat="1" applyFont="1" applyFill="1" applyBorder="1" applyAlignment="1">
      <alignment horizontal="center" vertical="top"/>
    </xf>
    <xf numFmtId="0" fontId="7" fillId="14" borderId="3" xfId="0" applyFont="1" applyFill="1" applyBorder="1" applyAlignment="1">
      <alignment horizontal="justify" vertical="top" wrapText="1"/>
    </xf>
    <xf numFmtId="0" fontId="6" fillId="14" borderId="3" xfId="0" applyFont="1" applyFill="1" applyBorder="1" applyAlignment="1">
      <alignment vertical="center" wrapText="1"/>
    </xf>
    <xf numFmtId="166" fontId="6" fillId="14" borderId="6" xfId="0" applyNumberFormat="1" applyFont="1" applyFill="1" applyBorder="1" applyAlignment="1">
      <alignment horizontal="center" vertical="top" wrapText="1"/>
    </xf>
    <xf numFmtId="0" fontId="6" fillId="14" borderId="3" xfId="13" applyFont="1" applyFill="1" applyBorder="1" applyAlignment="1">
      <alignment vertical="top" wrapText="1"/>
    </xf>
    <xf numFmtId="0" fontId="6" fillId="14" borderId="6" xfId="0" applyFont="1" applyFill="1" applyBorder="1" applyAlignment="1">
      <alignment vertical="center" wrapText="1"/>
    </xf>
    <xf numFmtId="0" fontId="6" fillId="14" borderId="6" xfId="0" applyFont="1" applyFill="1" applyBorder="1" applyAlignment="1">
      <alignment horizontal="center" vertical="center" wrapText="1"/>
    </xf>
    <xf numFmtId="0" fontId="6" fillId="14" borderId="6" xfId="0" applyFont="1" applyFill="1" applyBorder="1" applyAlignment="1">
      <alignment horizontal="left" vertical="center" wrapText="1"/>
    </xf>
    <xf numFmtId="0" fontId="6" fillId="14" borderId="6" xfId="0" applyFont="1" applyFill="1" applyBorder="1" applyAlignment="1">
      <alignment horizontal="left" vertical="top" wrapText="1"/>
    </xf>
    <xf numFmtId="0" fontId="6" fillId="14" borderId="6" xfId="0" applyFont="1" applyFill="1" applyBorder="1" applyAlignment="1">
      <alignment horizontal="center" vertical="top"/>
    </xf>
    <xf numFmtId="14" fontId="6" fillId="14" borderId="4" xfId="0" applyNumberFormat="1" applyFont="1" applyFill="1" applyBorder="1" applyAlignment="1">
      <alignment horizontal="justify" vertical="top"/>
    </xf>
    <xf numFmtId="14" fontId="6" fillId="14" borderId="4" xfId="0" applyNumberFormat="1" applyFont="1" applyFill="1" applyBorder="1" applyAlignment="1">
      <alignment horizontal="center" vertical="top"/>
    </xf>
    <xf numFmtId="14" fontId="6" fillId="14" borderId="5" xfId="0" applyNumberFormat="1" applyFont="1" applyFill="1" applyBorder="1" applyAlignment="1">
      <alignment horizontal="justify" vertical="top"/>
    </xf>
    <xf numFmtId="14" fontId="6" fillId="14" borderId="5" xfId="0" applyNumberFormat="1" applyFont="1" applyFill="1" applyBorder="1" applyAlignment="1">
      <alignment horizontal="center" vertical="top"/>
    </xf>
    <xf numFmtId="14" fontId="6" fillId="14" borderId="6" xfId="0" applyNumberFormat="1" applyFont="1" applyFill="1" applyBorder="1" applyAlignment="1">
      <alignment horizontal="justify" vertical="top"/>
    </xf>
    <xf numFmtId="166" fontId="36" fillId="14" borderId="4" xfId="0" applyNumberFormat="1" applyFont="1" applyFill="1" applyBorder="1" applyAlignment="1">
      <alignment horizontal="center" vertical="top" wrapText="1"/>
    </xf>
    <xf numFmtId="0" fontId="36" fillId="14" borderId="4" xfId="0" applyFont="1" applyFill="1" applyBorder="1" applyAlignment="1">
      <alignment vertical="top" wrapText="1"/>
    </xf>
    <xf numFmtId="166" fontId="36" fillId="14" borderId="5" xfId="0" applyNumberFormat="1" applyFont="1" applyFill="1" applyBorder="1" applyAlignment="1">
      <alignment horizontal="center" vertical="top" wrapText="1"/>
    </xf>
    <xf numFmtId="0" fontId="36" fillId="14" borderId="5" xfId="0" applyFont="1" applyFill="1" applyBorder="1" applyAlignment="1">
      <alignment vertical="top" wrapText="1"/>
    </xf>
    <xf numFmtId="0" fontId="6" fillId="14" borderId="5" xfId="0" applyFont="1" applyFill="1" applyBorder="1" applyAlignment="1">
      <alignment horizontal="justify" vertical="top" wrapText="1"/>
    </xf>
    <xf numFmtId="0" fontId="6" fillId="14" borderId="4" xfId="0" applyFont="1" applyFill="1" applyBorder="1" applyAlignment="1">
      <alignment horizontal="center" vertical="top"/>
    </xf>
    <xf numFmtId="0" fontId="6" fillId="14" borderId="4" xfId="0" applyFont="1" applyFill="1" applyBorder="1" applyAlignment="1">
      <alignment horizontal="left" vertical="top" wrapText="1"/>
    </xf>
    <xf numFmtId="9" fontId="6" fillId="14" borderId="6" xfId="0" applyNumberFormat="1" applyFont="1" applyFill="1" applyBorder="1" applyAlignment="1">
      <alignment horizontal="justify" vertical="top" wrapText="1"/>
    </xf>
    <xf numFmtId="166" fontId="6" fillId="14" borderId="6" xfId="1" applyNumberFormat="1" applyFont="1" applyFill="1" applyBorder="1" applyAlignment="1">
      <alignment horizontal="center" vertical="top" wrapText="1"/>
    </xf>
    <xf numFmtId="0" fontId="6" fillId="14" borderId="6" xfId="0" applyFont="1" applyFill="1" applyBorder="1" applyAlignment="1">
      <alignment vertical="top" wrapText="1"/>
    </xf>
    <xf numFmtId="0" fontId="6" fillId="14" borderId="6" xfId="0" applyFont="1" applyFill="1" applyBorder="1" applyAlignment="1">
      <alignment vertical="top"/>
    </xf>
    <xf numFmtId="0" fontId="6" fillId="14" borderId="3" xfId="0" applyFont="1" applyFill="1" applyBorder="1" applyAlignment="1">
      <alignment horizontal="justify" vertical="top"/>
    </xf>
    <xf numFmtId="14" fontId="6" fillId="14" borderId="3" xfId="0" applyNumberFormat="1" applyFont="1" applyFill="1" applyBorder="1" applyAlignment="1">
      <alignment horizontal="center" vertical="top"/>
    </xf>
    <xf numFmtId="0" fontId="6" fillId="14" borderId="6" xfId="0" applyFont="1" applyFill="1" applyBorder="1" applyAlignment="1">
      <alignment horizontal="justify" vertical="top" wrapText="1"/>
    </xf>
    <xf numFmtId="0" fontId="6" fillId="14" borderId="5" xfId="0" applyFont="1" applyFill="1" applyBorder="1" applyAlignment="1">
      <alignment horizontal="center" vertical="top"/>
    </xf>
    <xf numFmtId="0" fontId="6" fillId="14" borderId="5" xfId="0" applyFont="1" applyFill="1" applyBorder="1" applyAlignment="1">
      <alignment horizontal="center" vertical="center" wrapText="1"/>
    </xf>
    <xf numFmtId="16" fontId="6" fillId="14" borderId="3" xfId="0" applyNumberFormat="1" applyFont="1" applyFill="1" applyBorder="1" applyAlignment="1">
      <alignment horizontal="left" vertical="top"/>
    </xf>
    <xf numFmtId="0" fontId="6" fillId="14" borderId="4" xfId="0" applyFont="1" applyFill="1" applyBorder="1" applyAlignment="1">
      <alignment horizontal="justify" vertical="top"/>
    </xf>
    <xf numFmtId="0" fontId="6" fillId="14" borderId="3" xfId="0" applyFont="1" applyFill="1" applyBorder="1" applyAlignment="1">
      <alignment wrapText="1"/>
    </xf>
    <xf numFmtId="0" fontId="6" fillId="14" borderId="5" xfId="0" applyFont="1" applyFill="1" applyBorder="1" applyAlignment="1">
      <alignment horizontal="justify" vertical="top"/>
    </xf>
    <xf numFmtId="0" fontId="21" fillId="14" borderId="3" xfId="0" applyFont="1" applyFill="1" applyBorder="1" applyAlignment="1">
      <alignment horizontal="justify" vertical="top" wrapText="1"/>
    </xf>
    <xf numFmtId="0" fontId="21" fillId="14" borderId="3" xfId="0" applyFont="1" applyFill="1" applyBorder="1" applyAlignment="1">
      <alignment horizontal="center" vertical="top" wrapText="1"/>
    </xf>
    <xf numFmtId="0" fontId="21" fillId="14" borderId="3" xfId="0" applyFont="1" applyFill="1" applyBorder="1" applyAlignment="1">
      <alignment vertical="top" wrapText="1"/>
    </xf>
    <xf numFmtId="0" fontId="21" fillId="14" borderId="3" xfId="0" applyFont="1" applyFill="1" applyBorder="1" applyAlignment="1">
      <alignment horizontal="center" vertical="center" wrapText="1"/>
    </xf>
    <xf numFmtId="49" fontId="21" fillId="14" borderId="3" xfId="0" applyNumberFormat="1" applyFont="1" applyFill="1" applyBorder="1" applyAlignment="1">
      <alignment horizontal="right" vertical="top"/>
    </xf>
    <xf numFmtId="14" fontId="21" fillId="14" borderId="3" xfId="0" applyNumberFormat="1" applyFont="1" applyFill="1" applyBorder="1" applyAlignment="1">
      <alignment horizontal="center" vertical="top"/>
    </xf>
    <xf numFmtId="0" fontId="0" fillId="14" borderId="4" xfId="0" applyFill="1" applyBorder="1" applyAlignment="1">
      <alignment horizontal="justify" vertical="top" wrapText="1"/>
    </xf>
    <xf numFmtId="0" fontId="0" fillId="14" borderId="4" xfId="0" applyFill="1" applyBorder="1" applyAlignment="1">
      <alignment horizontal="center" vertical="top"/>
    </xf>
    <xf numFmtId="0" fontId="0" fillId="14" borderId="4" xfId="0" applyFill="1" applyBorder="1" applyAlignment="1">
      <alignment vertical="top" wrapText="1"/>
    </xf>
    <xf numFmtId="0" fontId="0" fillId="14" borderId="4" xfId="0" applyFill="1" applyBorder="1" applyAlignment="1">
      <alignment horizontal="center" vertical="center" wrapText="1"/>
    </xf>
    <xf numFmtId="49" fontId="0" fillId="14" borderId="4" xfId="0" applyNumberFormat="1" applyFill="1" applyBorder="1" applyAlignment="1">
      <alignment horizontal="right" vertical="top"/>
    </xf>
    <xf numFmtId="0" fontId="0" fillId="14" borderId="5" xfId="0" applyFill="1" applyBorder="1" applyAlignment="1">
      <alignment horizontal="justify" vertical="top" wrapText="1"/>
    </xf>
    <xf numFmtId="0" fontId="0" fillId="14" borderId="5" xfId="0" applyFill="1" applyBorder="1" applyAlignment="1">
      <alignment horizontal="center" vertical="top"/>
    </xf>
    <xf numFmtId="0" fontId="0" fillId="14" borderId="5" xfId="0" applyFill="1" applyBorder="1" applyAlignment="1">
      <alignment vertical="top" wrapText="1"/>
    </xf>
    <xf numFmtId="0" fontId="0" fillId="14" borderId="5" xfId="0" applyFill="1" applyBorder="1" applyAlignment="1">
      <alignment horizontal="center" vertical="center" wrapText="1"/>
    </xf>
    <xf numFmtId="49" fontId="0" fillId="14" borderId="5" xfId="0" applyNumberFormat="1" applyFill="1" applyBorder="1" applyAlignment="1">
      <alignment horizontal="right" vertical="top"/>
    </xf>
    <xf numFmtId="49" fontId="6" fillId="14" borderId="6" xfId="0" applyNumberFormat="1" applyFont="1" applyFill="1" applyBorder="1" applyAlignment="1">
      <alignment horizontal="right" vertical="top"/>
    </xf>
    <xf numFmtId="0" fontId="6" fillId="14" borderId="3" xfId="0" applyFont="1" applyFill="1" applyBorder="1" applyAlignment="1">
      <alignment horizontal="justify" vertical="top" wrapText="1"/>
    </xf>
    <xf numFmtId="0" fontId="7" fillId="14" borderId="6" xfId="0" applyFont="1" applyFill="1" applyBorder="1" applyAlignment="1">
      <alignment vertical="top" wrapText="1"/>
    </xf>
    <xf numFmtId="0" fontId="7" fillId="14" borderId="15" xfId="0" applyFont="1" applyFill="1" applyBorder="1" applyAlignment="1">
      <alignment horizontal="left" wrapText="1"/>
    </xf>
    <xf numFmtId="0" fontId="7" fillId="14" borderId="1" xfId="0" applyFont="1" applyFill="1" applyBorder="1" applyAlignment="1">
      <alignment horizontal="left" wrapText="1"/>
    </xf>
    <xf numFmtId="0" fontId="7" fillId="14" borderId="16" xfId="0" applyFont="1" applyFill="1" applyBorder="1" applyAlignment="1">
      <alignment horizontal="left" wrapText="1"/>
    </xf>
    <xf numFmtId="0" fontId="7" fillId="14" borderId="3" xfId="0" applyFont="1" applyFill="1" applyBorder="1" applyAlignment="1">
      <alignment vertical="top" wrapText="1"/>
    </xf>
    <xf numFmtId="0" fontId="6" fillId="14" borderId="5" xfId="0" applyFont="1" applyFill="1" applyBorder="1" applyAlignment="1">
      <alignment vertical="top"/>
    </xf>
    <xf numFmtId="14" fontId="6" fillId="14" borderId="5" xfId="0" applyNumberFormat="1" applyFont="1" applyFill="1" applyBorder="1" applyAlignment="1">
      <alignment horizontal="center" vertical="top"/>
    </xf>
    <xf numFmtId="166" fontId="21" fillId="14" borderId="3" xfId="0" applyNumberFormat="1" applyFont="1" applyFill="1" applyBorder="1" applyAlignment="1">
      <alignment horizontal="center" vertical="top" wrapText="1"/>
    </xf>
    <xf numFmtId="0" fontId="6" fillId="14" borderId="5" xfId="0" applyFont="1" applyFill="1" applyBorder="1" applyAlignment="1">
      <alignment horizontal="justify" vertical="top"/>
    </xf>
    <xf numFmtId="0" fontId="6" fillId="14" borderId="5" xfId="0" applyFont="1" applyFill="1" applyBorder="1" applyAlignment="1">
      <alignment horizontal="center" vertical="top" wrapText="1"/>
    </xf>
    <xf numFmtId="0" fontId="6" fillId="14" borderId="6" xfId="0" applyFont="1" applyFill="1" applyBorder="1" applyAlignment="1">
      <alignment vertical="center"/>
    </xf>
    <xf numFmtId="0" fontId="6" fillId="14" borderId="3" xfId="0" applyFont="1" applyFill="1" applyBorder="1" applyAlignment="1">
      <alignment vertical="center"/>
    </xf>
    <xf numFmtId="14" fontId="6" fillId="14" borderId="3" xfId="0" applyNumberFormat="1" applyFont="1" applyFill="1" applyBorder="1" applyAlignment="1">
      <alignment horizontal="center" vertical="top"/>
    </xf>
    <xf numFmtId="0" fontId="6" fillId="14" borderId="0" xfId="0" applyFont="1" applyFill="1" applyAlignment="1">
      <alignment horizontal="center" vertical="center" wrapText="1"/>
    </xf>
    <xf numFmtId="14" fontId="6" fillId="14" borderId="4" xfId="0" applyNumberFormat="1" applyFont="1" applyFill="1" applyBorder="1" applyAlignment="1">
      <alignment horizontal="center" vertical="top" wrapText="1"/>
    </xf>
    <xf numFmtId="0" fontId="0" fillId="14" borderId="4" xfId="0" applyFont="1" applyFill="1" applyBorder="1" applyAlignment="1">
      <alignment horizontal="center" vertical="center"/>
    </xf>
    <xf numFmtId="0" fontId="0" fillId="14" borderId="4" xfId="0" applyFont="1" applyFill="1" applyBorder="1" applyAlignment="1">
      <alignment horizontal="center" vertical="top"/>
    </xf>
    <xf numFmtId="0" fontId="0" fillId="14" borderId="4" xfId="0" applyFont="1" applyFill="1" applyBorder="1" applyAlignment="1">
      <alignment vertical="top" wrapText="1"/>
    </xf>
    <xf numFmtId="0" fontId="0" fillId="14" borderId="4" xfId="0" applyFont="1" applyFill="1" applyBorder="1" applyAlignment="1">
      <alignment horizontal="left" vertical="top"/>
    </xf>
    <xf numFmtId="0" fontId="0" fillId="14" borderId="5" xfId="0" applyFont="1" applyFill="1" applyBorder="1" applyAlignment="1">
      <alignment horizontal="center" vertical="center"/>
    </xf>
    <xf numFmtId="0" fontId="0" fillId="14" borderId="5" xfId="0" applyFont="1" applyFill="1" applyBorder="1" applyAlignment="1">
      <alignment horizontal="center" vertical="top"/>
    </xf>
    <xf numFmtId="0" fontId="0" fillId="14" borderId="5" xfId="0" applyFont="1" applyFill="1" applyBorder="1" applyAlignment="1">
      <alignment vertical="top" wrapText="1"/>
    </xf>
    <xf numFmtId="0" fontId="0" fillId="14" borderId="5" xfId="0" applyFont="1" applyFill="1" applyBorder="1" applyAlignment="1">
      <alignment horizontal="left" vertical="top"/>
    </xf>
    <xf numFmtId="166" fontId="6" fillId="14" borderId="3" xfId="1" applyNumberFormat="1" applyFont="1" applyFill="1" applyBorder="1" applyAlignment="1">
      <alignment horizontal="center" vertical="center" wrapText="1"/>
    </xf>
    <xf numFmtId="49" fontId="6" fillId="14" borderId="4" xfId="0" applyNumberFormat="1" applyFont="1" applyFill="1" applyBorder="1" applyAlignment="1">
      <alignment horizontal="justify" vertical="top"/>
    </xf>
    <xf numFmtId="49" fontId="6" fillId="14" borderId="6" xfId="0" applyNumberFormat="1" applyFont="1" applyFill="1" applyBorder="1" applyAlignment="1">
      <alignment horizontal="justify" vertical="top" wrapText="1"/>
    </xf>
    <xf numFmtId="166" fontId="6" fillId="14" borderId="3" xfId="0" applyNumberFormat="1" applyFont="1" applyFill="1" applyBorder="1" applyAlignment="1">
      <alignment horizontal="center" vertical="center" wrapText="1"/>
    </xf>
    <xf numFmtId="166" fontId="6" fillId="14" borderId="3" xfId="1" applyNumberFormat="1" applyFont="1" applyFill="1" applyBorder="1" applyAlignment="1">
      <alignment horizontal="center" vertical="center" wrapText="1"/>
    </xf>
    <xf numFmtId="14" fontId="6" fillId="14" borderId="6" xfId="0" applyNumberFormat="1" applyFont="1" applyFill="1" applyBorder="1" applyAlignment="1">
      <alignment horizontal="center" vertical="top"/>
    </xf>
    <xf numFmtId="0" fontId="6" fillId="14" borderId="0" xfId="0" applyFont="1" applyFill="1" applyAlignment="1">
      <alignment vertical="top" wrapText="1"/>
    </xf>
    <xf numFmtId="166" fontId="6" fillId="14" borderId="3" xfId="14" applyNumberFormat="1" applyFont="1" applyFill="1" applyBorder="1" applyAlignment="1" applyProtection="1">
      <alignment horizontal="center" vertical="top" wrapText="1" shrinkToFit="1"/>
    </xf>
    <xf numFmtId="14" fontId="6" fillId="14" borderId="3" xfId="0" applyNumberFormat="1" applyFont="1" applyFill="1" applyBorder="1" applyAlignment="1">
      <alignment horizontal="center" vertical="top" wrapText="1"/>
    </xf>
    <xf numFmtId="0" fontId="6" fillId="14" borderId="3" xfId="0" applyFont="1" applyFill="1" applyBorder="1" applyAlignment="1">
      <alignment horizontal="center" vertical="top" wrapText="1"/>
    </xf>
    <xf numFmtId="166" fontId="6" fillId="14" borderId="4" xfId="1" applyNumberFormat="1" applyFont="1" applyFill="1" applyBorder="1" applyAlignment="1">
      <alignment horizontal="center" vertical="center" wrapText="1"/>
    </xf>
    <xf numFmtId="0" fontId="36" fillId="14" borderId="4" xfId="0" applyFont="1" applyFill="1" applyBorder="1" applyAlignment="1">
      <alignment horizontal="justify" vertical="top" wrapText="1"/>
    </xf>
    <xf numFmtId="166" fontId="6" fillId="14" borderId="6" xfId="1" applyNumberFormat="1" applyFont="1" applyFill="1" applyBorder="1" applyAlignment="1">
      <alignment horizontal="center" vertical="center" wrapText="1"/>
    </xf>
    <xf numFmtId="16" fontId="6" fillId="14" borderId="3" xfId="0" applyNumberFormat="1" applyFont="1" applyFill="1" applyBorder="1" applyAlignment="1">
      <alignment horizontal="left" vertical="top" wrapText="1"/>
    </xf>
    <xf numFmtId="0" fontId="7" fillId="14" borderId="3" xfId="0" applyFont="1" applyFill="1" applyBorder="1" applyAlignment="1">
      <alignment horizontal="justify"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center" vertical="top" wrapText="1"/>
    </xf>
    <xf numFmtId="166" fontId="6" fillId="0" borderId="3" xfId="1" applyNumberFormat="1" applyFont="1" applyFill="1" applyBorder="1" applyAlignment="1">
      <alignment horizontal="center" vertical="top" wrapText="1"/>
    </xf>
    <xf numFmtId="0" fontId="6" fillId="0" borderId="3" xfId="0" applyFont="1" applyFill="1" applyBorder="1" applyAlignment="1">
      <alignment vertical="center" wrapText="1"/>
    </xf>
    <xf numFmtId="0" fontId="6" fillId="0" borderId="3" xfId="0" applyFont="1" applyFill="1" applyBorder="1" applyAlignment="1">
      <alignment horizontal="center" vertical="center" wrapText="1"/>
    </xf>
    <xf numFmtId="0" fontId="6" fillId="0" borderId="0" xfId="0" applyFont="1" applyFill="1" applyAlignment="1"/>
    <xf numFmtId="171" fontId="6" fillId="14" borderId="0" xfId="1" applyNumberFormat="1" applyFont="1" applyFill="1"/>
    <xf numFmtId="0" fontId="45" fillId="14" borderId="0" xfId="0" applyFont="1" applyFill="1" applyAlignment="1">
      <alignment horizontal="left" vertical="top"/>
    </xf>
    <xf numFmtId="0" fontId="7" fillId="14" borderId="0" xfId="6" applyFont="1" applyFill="1" applyBorder="1" applyAlignment="1">
      <alignment horizontal="center" vertical="center"/>
    </xf>
    <xf numFmtId="0" fontId="7" fillId="14" borderId="0" xfId="6" applyFont="1" applyFill="1" applyBorder="1" applyAlignment="1">
      <alignment horizontal="center" vertical="center" wrapText="1"/>
    </xf>
    <xf numFmtId="0" fontId="46" fillId="0" borderId="0" xfId="0" applyFont="1" applyAlignment="1">
      <alignment horizontal="center" vertical="center"/>
    </xf>
    <xf numFmtId="43" fontId="0" fillId="0" borderId="0" xfId="1" applyFont="1" applyAlignment="1">
      <alignment horizontal="center"/>
    </xf>
    <xf numFmtId="0" fontId="0" fillId="0" borderId="0" xfId="0" applyAlignment="1">
      <alignment horizontal="center"/>
    </xf>
    <xf numFmtId="49" fontId="47" fillId="0" borderId="0" xfId="0" applyNumberFormat="1" applyFont="1"/>
    <xf numFmtId="0" fontId="2" fillId="0" borderId="0" xfId="0" applyFont="1"/>
    <xf numFmtId="13" fontId="0" fillId="0" borderId="0" xfId="1" applyNumberFormat="1" applyFont="1" applyAlignment="1">
      <alignment horizontal="center"/>
    </xf>
    <xf numFmtId="0" fontId="0" fillId="0" borderId="0" xfId="0" applyFill="1"/>
    <xf numFmtId="49" fontId="14" fillId="0" borderId="0" xfId="0" applyNumberFormat="1" applyFont="1" applyFill="1" applyAlignment="1">
      <alignment horizontal="center"/>
    </xf>
    <xf numFmtId="49" fontId="6" fillId="0" borderId="1" xfId="0" applyNumberFormat="1" applyFont="1" applyBorder="1" applyAlignment="1">
      <alignment horizontal="center"/>
    </xf>
    <xf numFmtId="43" fontId="48" fillId="0" borderId="3" xfId="1" applyFont="1" applyBorder="1" applyAlignment="1">
      <alignment horizontal="center" vertical="center" wrapText="1"/>
    </xf>
    <xf numFmtId="43" fontId="14" fillId="0" borderId="3" xfId="1" applyFont="1" applyBorder="1" applyAlignment="1">
      <alignment horizontal="center" vertical="center" wrapText="1"/>
    </xf>
    <xf numFmtId="0" fontId="14"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4" fillId="39" borderId="3" xfId="0" applyFont="1" applyFill="1" applyBorder="1" applyAlignment="1">
      <alignment horizontal="center" vertical="center" wrapText="1"/>
    </xf>
    <xf numFmtId="0" fontId="14" fillId="0" borderId="4" xfId="0" applyFont="1" applyBorder="1" applyAlignment="1">
      <alignment horizontal="center" vertical="center" wrapText="1"/>
    </xf>
    <xf numFmtId="0" fontId="48" fillId="0" borderId="3" xfId="0" applyFont="1" applyBorder="1" applyAlignment="1">
      <alignment horizontal="center" vertical="center" wrapText="1"/>
    </xf>
    <xf numFmtId="49" fontId="47" fillId="0" borderId="4" xfId="0" applyNumberFormat="1" applyFont="1" applyBorder="1" applyAlignment="1">
      <alignment horizontal="center" vertical="center"/>
    </xf>
    <xf numFmtId="173" fontId="14" fillId="0" borderId="3" xfId="1" applyNumberFormat="1" applyFont="1" applyBorder="1" applyAlignment="1">
      <alignment horizontal="right" vertical="center" wrapText="1"/>
    </xf>
    <xf numFmtId="0" fontId="14" fillId="0" borderId="5" xfId="0" applyFont="1" applyBorder="1" applyAlignment="1">
      <alignment horizontal="center" vertical="center" wrapText="1"/>
    </xf>
    <xf numFmtId="49" fontId="47" fillId="0" borderId="5" xfId="0" applyNumberFormat="1" applyFont="1" applyBorder="1" applyAlignment="1">
      <alignment horizontal="center" vertical="center"/>
    </xf>
    <xf numFmtId="0" fontId="49" fillId="0" borderId="0" xfId="0" applyFont="1"/>
    <xf numFmtId="0" fontId="14" fillId="0" borderId="6" xfId="0" applyFont="1" applyBorder="1" applyAlignment="1">
      <alignment horizontal="center" vertical="center" wrapText="1"/>
    </xf>
    <xf numFmtId="49" fontId="47" fillId="0" borderId="6" xfId="0" applyNumberFormat="1" applyFont="1" applyBorder="1" applyAlignment="1">
      <alignment horizontal="center" vertical="center"/>
    </xf>
    <xf numFmtId="43" fontId="14" fillId="0" borderId="3" xfId="1" applyFont="1" applyFill="1" applyBorder="1" applyAlignment="1">
      <alignment horizontal="center" vertical="center" wrapText="1"/>
    </xf>
    <xf numFmtId="0" fontId="14" fillId="0" borderId="3" xfId="0" applyFont="1" applyFill="1" applyBorder="1" applyAlignment="1">
      <alignment horizontal="center" vertical="center" wrapText="1"/>
    </xf>
    <xf numFmtId="0" fontId="47" fillId="0" borderId="3" xfId="0" applyFont="1" applyFill="1" applyBorder="1" applyAlignment="1">
      <alignment horizontal="center" vertical="center" wrapText="1"/>
    </xf>
    <xf numFmtId="14" fontId="14" fillId="0" borderId="3" xfId="0" applyNumberFormat="1" applyFont="1" applyFill="1" applyBorder="1" applyAlignment="1">
      <alignment horizontal="center" vertical="center" wrapText="1"/>
    </xf>
    <xf numFmtId="0" fontId="48" fillId="0" borderId="3" xfId="0" applyFont="1" applyFill="1" applyBorder="1" applyAlignment="1">
      <alignment horizontal="center" vertical="center" wrapText="1"/>
    </xf>
    <xf numFmtId="49" fontId="47" fillId="0" borderId="3" xfId="0" applyNumberFormat="1" applyFont="1" applyFill="1" applyBorder="1" applyAlignment="1">
      <alignment horizontal="center" vertical="center"/>
    </xf>
    <xf numFmtId="43" fontId="14" fillId="14" borderId="3" xfId="1" applyFont="1" applyFill="1" applyBorder="1" applyAlignment="1">
      <alignment horizontal="center" vertical="center" wrapText="1"/>
    </xf>
    <xf numFmtId="0" fontId="14" fillId="14" borderId="3" xfId="0" applyFont="1" applyFill="1" applyBorder="1" applyAlignment="1">
      <alignment horizontal="center" vertical="center" wrapText="1"/>
    </xf>
    <xf numFmtId="14" fontId="14" fillId="0" borderId="4" xfId="0" applyNumberFormat="1" applyFont="1" applyBorder="1" applyAlignment="1">
      <alignment horizontal="center" vertical="center" wrapText="1"/>
    </xf>
    <xf numFmtId="0" fontId="14" fillId="39" borderId="4" xfId="0" applyFont="1" applyFill="1" applyBorder="1" applyAlignment="1">
      <alignment horizontal="center" vertical="center" wrapText="1"/>
    </xf>
    <xf numFmtId="0" fontId="48" fillId="0" borderId="4" xfId="0" applyFont="1" applyBorder="1" applyAlignment="1">
      <alignment horizontal="center" vertical="center" wrapText="1"/>
    </xf>
    <xf numFmtId="49" fontId="47" fillId="0" borderId="3" xfId="0" applyNumberFormat="1" applyFont="1" applyBorder="1" applyAlignment="1">
      <alignment horizontal="center" vertical="center"/>
    </xf>
    <xf numFmtId="14" fontId="14" fillId="0" borderId="5" xfId="0" applyNumberFormat="1" applyFont="1" applyBorder="1" applyAlignment="1">
      <alignment horizontal="center" vertical="center" wrapText="1"/>
    </xf>
    <xf numFmtId="0" fontId="14" fillId="39" borderId="5" xfId="0" applyFont="1" applyFill="1" applyBorder="1" applyAlignment="1">
      <alignment horizontal="center" vertical="center" wrapText="1"/>
    </xf>
    <xf numFmtId="0" fontId="48" fillId="0" borderId="5" xfId="0" applyFont="1" applyBorder="1" applyAlignment="1">
      <alignment horizontal="center" vertical="center" wrapText="1"/>
    </xf>
    <xf numFmtId="14" fontId="14" fillId="0" borderId="6" xfId="0" applyNumberFormat="1" applyFont="1" applyBorder="1" applyAlignment="1">
      <alignment horizontal="center" vertical="center" wrapText="1"/>
    </xf>
    <xf numFmtId="0" fontId="14" fillId="39" borderId="6" xfId="0" applyFont="1" applyFill="1" applyBorder="1" applyAlignment="1">
      <alignment horizontal="center" vertical="center" wrapText="1"/>
    </xf>
    <xf numFmtId="0" fontId="48" fillId="0" borderId="6" xfId="0" applyFont="1" applyBorder="1" applyAlignment="1">
      <alignment horizontal="center" vertical="center" wrapText="1"/>
    </xf>
    <xf numFmtId="0" fontId="0" fillId="40" borderId="0" xfId="0" applyFill="1"/>
    <xf numFmtId="43" fontId="14" fillId="40" borderId="3" xfId="1" applyFont="1" applyFill="1" applyBorder="1" applyAlignment="1">
      <alignment horizontal="center" vertical="center" wrapText="1"/>
    </xf>
    <xf numFmtId="0" fontId="14" fillId="40" borderId="3" xfId="0" applyFont="1" applyFill="1" applyBorder="1" applyAlignment="1">
      <alignment horizontal="center" vertical="center" wrapText="1"/>
    </xf>
    <xf numFmtId="0" fontId="14" fillId="40" borderId="4" xfId="0" applyFont="1" applyFill="1" applyBorder="1" applyAlignment="1">
      <alignment horizontal="center" vertical="center" wrapText="1"/>
    </xf>
    <xf numFmtId="14" fontId="14" fillId="40" borderId="4" xfId="0" applyNumberFormat="1" applyFont="1" applyFill="1" applyBorder="1" applyAlignment="1">
      <alignment horizontal="center" vertical="center" wrapText="1"/>
    </xf>
    <xf numFmtId="0" fontId="48" fillId="40" borderId="4" xfId="0" applyFont="1" applyFill="1" applyBorder="1" applyAlignment="1">
      <alignment horizontal="center" vertical="center" wrapText="1"/>
    </xf>
    <xf numFmtId="49" fontId="47" fillId="40" borderId="3" xfId="0" applyNumberFormat="1" applyFont="1" applyFill="1" applyBorder="1" applyAlignment="1">
      <alignment horizontal="center" vertical="center"/>
    </xf>
    <xf numFmtId="0" fontId="14" fillId="40" borderId="5" xfId="0" applyFont="1" applyFill="1" applyBorder="1" applyAlignment="1">
      <alignment horizontal="center" vertical="center" wrapText="1"/>
    </xf>
    <xf numFmtId="14" fontId="14" fillId="40" borderId="5" xfId="0" applyNumberFormat="1" applyFont="1" applyFill="1" applyBorder="1" applyAlignment="1">
      <alignment horizontal="center" vertical="center" wrapText="1"/>
    </xf>
    <xf numFmtId="0" fontId="48" fillId="40" borderId="5" xfId="0" applyFont="1" applyFill="1" applyBorder="1" applyAlignment="1">
      <alignment horizontal="center" vertical="center" wrapText="1"/>
    </xf>
    <xf numFmtId="0" fontId="14" fillId="40" borderId="6" xfId="0" applyFont="1" applyFill="1" applyBorder="1" applyAlignment="1">
      <alignment horizontal="center" vertical="center" wrapText="1"/>
    </xf>
    <xf numFmtId="14" fontId="14" fillId="40" borderId="6" xfId="0" applyNumberFormat="1" applyFont="1" applyFill="1" applyBorder="1" applyAlignment="1">
      <alignment horizontal="center" vertical="center" wrapText="1"/>
    </xf>
    <xf numFmtId="0" fontId="48" fillId="40" borderId="6" xfId="0" applyFont="1" applyFill="1" applyBorder="1" applyAlignment="1">
      <alignment horizontal="center" vertical="center" wrapText="1"/>
    </xf>
    <xf numFmtId="14" fontId="14" fillId="0" borderId="3" xfId="0" applyNumberFormat="1" applyFont="1" applyBorder="1" applyAlignment="1">
      <alignment horizontal="center" vertical="center" wrapText="1"/>
    </xf>
    <xf numFmtId="0" fontId="14" fillId="39" borderId="3" xfId="0" applyFont="1" applyFill="1" applyBorder="1" applyAlignment="1">
      <alignment horizontal="center" vertical="center" wrapText="1"/>
    </xf>
    <xf numFmtId="0" fontId="48" fillId="0" borderId="3" xfId="0" applyFont="1" applyBorder="1" applyAlignment="1">
      <alignment horizontal="center" vertical="center" wrapText="1"/>
    </xf>
    <xf numFmtId="0" fontId="14" fillId="0" borderId="3" xfId="0" applyNumberFormat="1" applyFont="1" applyBorder="1" applyAlignment="1">
      <alignment horizontal="center" vertical="center" wrapText="1"/>
    </xf>
    <xf numFmtId="49" fontId="47" fillId="40" borderId="4" xfId="0" applyNumberFormat="1" applyFont="1" applyFill="1" applyBorder="1" applyAlignment="1">
      <alignment horizontal="center" vertical="center"/>
    </xf>
    <xf numFmtId="49" fontId="47" fillId="40" borderId="5" xfId="0" applyNumberFormat="1" applyFont="1" applyFill="1" applyBorder="1" applyAlignment="1">
      <alignment horizontal="center" vertical="center"/>
    </xf>
    <xf numFmtId="49" fontId="47" fillId="40" borderId="6" xfId="0" applyNumberFormat="1" applyFont="1" applyFill="1" applyBorder="1" applyAlignment="1">
      <alignment horizontal="center" vertical="center"/>
    </xf>
    <xf numFmtId="49" fontId="47" fillId="41" borderId="8" xfId="0" applyNumberFormat="1" applyFont="1" applyFill="1" applyBorder="1" applyAlignment="1">
      <alignment horizontal="left"/>
    </xf>
    <xf numFmtId="49" fontId="47" fillId="41" borderId="11" xfId="0" applyNumberFormat="1" applyFont="1" applyFill="1" applyBorder="1" applyAlignment="1">
      <alignment horizontal="left"/>
    </xf>
    <xf numFmtId="14" fontId="14" fillId="40" borderId="3" xfId="0" applyNumberFormat="1" applyFont="1" applyFill="1" applyBorder="1" applyAlignment="1">
      <alignment horizontal="center" vertical="center" wrapText="1"/>
    </xf>
    <xf numFmtId="0" fontId="14" fillId="40" borderId="3" xfId="0" applyFont="1" applyFill="1" applyBorder="1" applyAlignment="1">
      <alignment horizontal="center" vertical="center" wrapText="1"/>
    </xf>
    <xf numFmtId="0" fontId="0" fillId="0" borderId="4" xfId="0" applyBorder="1"/>
    <xf numFmtId="0" fontId="48" fillId="40" borderId="3" xfId="0" applyFont="1" applyFill="1" applyBorder="1" applyAlignment="1">
      <alignment horizontal="center" vertical="center" wrapText="1"/>
    </xf>
    <xf numFmtId="0" fontId="0" fillId="0" borderId="5" xfId="0" applyBorder="1"/>
    <xf numFmtId="14" fontId="14" fillId="0" borderId="3" xfId="0" applyNumberFormat="1"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48" fillId="0" borderId="3" xfId="0" applyFont="1" applyFill="1" applyBorder="1" applyAlignment="1">
      <alignment horizontal="center" vertical="center" wrapText="1"/>
    </xf>
    <xf numFmtId="49" fontId="47" fillId="0" borderId="4" xfId="0" applyNumberFormat="1" applyFont="1" applyFill="1" applyBorder="1" applyAlignment="1">
      <alignment horizontal="center" vertical="center"/>
    </xf>
    <xf numFmtId="0" fontId="14" fillId="0" borderId="5" xfId="0" applyFont="1" applyFill="1" applyBorder="1" applyAlignment="1">
      <alignment horizontal="center" vertical="center" wrapText="1"/>
    </xf>
    <xf numFmtId="49" fontId="47" fillId="0" borderId="5" xfId="0" applyNumberFormat="1" applyFont="1" applyFill="1" applyBorder="1" applyAlignment="1">
      <alignment horizontal="center" vertical="center"/>
    </xf>
    <xf numFmtId="0" fontId="14" fillId="0" borderId="6" xfId="0" applyFont="1" applyFill="1" applyBorder="1" applyAlignment="1">
      <alignment horizontal="center" vertical="center" wrapText="1"/>
    </xf>
    <xf numFmtId="49" fontId="47" fillId="0" borderId="6" xfId="0" applyNumberFormat="1" applyFont="1" applyFill="1" applyBorder="1" applyAlignment="1">
      <alignment horizontal="center" vertical="center"/>
    </xf>
    <xf numFmtId="14" fontId="14" fillId="0" borderId="3" xfId="0" applyNumberFormat="1" applyFont="1" applyBorder="1" applyAlignment="1">
      <alignment horizontal="center" vertical="center" wrapText="1"/>
    </xf>
    <xf numFmtId="173" fontId="14" fillId="0" borderId="3" xfId="1" applyNumberFormat="1" applyFont="1" applyFill="1" applyBorder="1" applyAlignment="1">
      <alignment horizontal="right" vertical="center" wrapText="1"/>
    </xf>
    <xf numFmtId="43" fontId="50" fillId="40" borderId="3" xfId="1" applyFont="1" applyFill="1" applyBorder="1" applyAlignment="1">
      <alignment horizontal="center" vertical="center" wrapText="1"/>
    </xf>
    <xf numFmtId="173" fontId="14" fillId="40" borderId="3" xfId="1" applyNumberFormat="1" applyFont="1" applyFill="1" applyBorder="1" applyAlignment="1">
      <alignment horizontal="right" vertical="center" wrapText="1"/>
    </xf>
    <xf numFmtId="166" fontId="14" fillId="40" borderId="3" xfId="1" applyNumberFormat="1" applyFont="1" applyFill="1" applyBorder="1" applyAlignment="1">
      <alignment horizontal="right" vertical="center" wrapText="1"/>
    </xf>
    <xf numFmtId="43" fontId="14" fillId="40" borderId="4" xfId="1" applyFont="1" applyFill="1" applyBorder="1" applyAlignment="1">
      <alignment horizontal="center" vertical="center" wrapText="1"/>
    </xf>
    <xf numFmtId="0" fontId="14" fillId="40" borderId="4" xfId="0" applyFont="1" applyFill="1" applyBorder="1" applyAlignment="1">
      <alignment horizontal="center" vertical="center" wrapText="1"/>
    </xf>
    <xf numFmtId="14" fontId="14" fillId="40" borderId="3" xfId="0" applyNumberFormat="1" applyFont="1" applyFill="1" applyBorder="1" applyAlignment="1">
      <alignment horizontal="center" vertical="center" wrapText="1"/>
    </xf>
    <xf numFmtId="0" fontId="48" fillId="40" borderId="3" xfId="0" applyFont="1" applyFill="1" applyBorder="1" applyAlignment="1">
      <alignment horizontal="center" vertical="center" wrapText="1"/>
    </xf>
    <xf numFmtId="49" fontId="47" fillId="40" borderId="4" xfId="0" applyNumberFormat="1" applyFont="1" applyFill="1" applyBorder="1" applyAlignment="1">
      <alignment horizontal="center" vertical="center"/>
    </xf>
    <xf numFmtId="14" fontId="14" fillId="14" borderId="3" xfId="0" applyNumberFormat="1" applyFont="1" applyFill="1" applyBorder="1" applyAlignment="1">
      <alignment horizontal="center" vertical="center" wrapText="1"/>
    </xf>
    <xf numFmtId="0" fontId="14" fillId="14" borderId="3" xfId="0" applyFont="1" applyFill="1" applyBorder="1" applyAlignment="1">
      <alignment horizontal="center" vertical="center" wrapText="1"/>
    </xf>
    <xf numFmtId="0" fontId="14" fillId="14" borderId="4" xfId="0" applyFont="1" applyFill="1" applyBorder="1" applyAlignment="1">
      <alignment horizontal="center" vertical="center" wrapText="1"/>
    </xf>
    <xf numFmtId="0" fontId="48" fillId="14" borderId="3" xfId="0" applyFont="1" applyFill="1" applyBorder="1" applyAlignment="1">
      <alignment horizontal="center" vertical="center" wrapText="1"/>
    </xf>
    <xf numFmtId="49" fontId="47" fillId="14" borderId="4" xfId="0" applyNumberFormat="1" applyFont="1" applyFill="1" applyBorder="1" applyAlignment="1">
      <alignment horizontal="center" vertical="center"/>
    </xf>
    <xf numFmtId="0" fontId="14" fillId="14" borderId="5" xfId="0" applyFont="1" applyFill="1" applyBorder="1" applyAlignment="1">
      <alignment horizontal="center" vertical="center" wrapText="1"/>
    </xf>
    <xf numFmtId="49" fontId="47" fillId="14" borderId="5" xfId="0" applyNumberFormat="1" applyFont="1" applyFill="1" applyBorder="1" applyAlignment="1">
      <alignment horizontal="center" vertical="center"/>
    </xf>
    <xf numFmtId="0" fontId="14" fillId="14" borderId="6" xfId="0" applyFont="1" applyFill="1" applyBorder="1" applyAlignment="1">
      <alignment horizontal="center" vertical="center" wrapText="1"/>
    </xf>
    <xf numFmtId="49" fontId="47" fillId="14" borderId="6" xfId="0" applyNumberFormat="1" applyFont="1" applyFill="1" applyBorder="1" applyAlignment="1">
      <alignment horizontal="center" vertical="center"/>
    </xf>
    <xf numFmtId="43" fontId="14" fillId="0" borderId="3" xfId="1" applyFont="1" applyBorder="1" applyAlignment="1">
      <alignment horizontal="right" vertical="center" wrapText="1"/>
    </xf>
    <xf numFmtId="0" fontId="46" fillId="0" borderId="14" xfId="0" applyFont="1" applyBorder="1" applyAlignment="1">
      <alignment horizontal="justify" vertical="center" wrapText="1"/>
    </xf>
    <xf numFmtId="0" fontId="46" fillId="0" borderId="0" xfId="0" applyFont="1" applyBorder="1" applyAlignment="1">
      <alignment horizontal="justify" vertical="center" wrapText="1"/>
    </xf>
    <xf numFmtId="0" fontId="46" fillId="0" borderId="7" xfId="0" applyFont="1" applyBorder="1" applyAlignment="1">
      <alignment horizontal="justify" vertical="center" wrapText="1"/>
    </xf>
    <xf numFmtId="14" fontId="14" fillId="14" borderId="3" xfId="0" applyNumberFormat="1" applyFont="1" applyFill="1" applyBorder="1" applyAlignment="1">
      <alignment horizontal="center" vertical="center" wrapText="1"/>
    </xf>
    <xf numFmtId="0" fontId="47" fillId="0" borderId="3" xfId="0" applyFont="1" applyBorder="1" applyAlignment="1">
      <alignment horizontal="center" vertical="center" wrapText="1"/>
    </xf>
    <xf numFmtId="49" fontId="47" fillId="0" borderId="3" xfId="0" applyNumberFormat="1" applyFont="1" applyBorder="1" applyAlignment="1">
      <alignment horizontal="center" vertical="center" wrapText="1"/>
    </xf>
    <xf numFmtId="0" fontId="46" fillId="0" borderId="15" xfId="0" applyFont="1" applyBorder="1" applyAlignment="1">
      <alignment horizontal="justify" vertical="center" wrapText="1"/>
    </xf>
    <xf numFmtId="0" fontId="46" fillId="0" borderId="1" xfId="0" applyFont="1" applyBorder="1" applyAlignment="1">
      <alignment horizontal="justify" vertical="center" wrapText="1"/>
    </xf>
    <xf numFmtId="0" fontId="46" fillId="0" borderId="16" xfId="0" applyFont="1" applyBorder="1" applyAlignment="1">
      <alignment horizontal="justify" vertical="center" wrapText="1"/>
    </xf>
    <xf numFmtId="0" fontId="46" fillId="0" borderId="3" xfId="0" applyFont="1" applyBorder="1" applyAlignment="1">
      <alignment horizontal="center" vertical="center"/>
    </xf>
    <xf numFmtId="0" fontId="46" fillId="0" borderId="3" xfId="0" applyFont="1" applyBorder="1" applyAlignment="1">
      <alignment horizontal="center" vertical="center" wrapText="1"/>
    </xf>
    <xf numFmtId="49" fontId="47" fillId="0" borderId="12" xfId="0" applyNumberFormat="1" applyFont="1" applyBorder="1" applyAlignment="1">
      <alignment horizontal="center"/>
    </xf>
    <xf numFmtId="0" fontId="14" fillId="0" borderId="0" xfId="0" applyFont="1" applyAlignment="1">
      <alignment horizontal="center" vertical="center" wrapText="1"/>
    </xf>
    <xf numFmtId="0" fontId="51" fillId="0" borderId="0" xfId="0" applyFont="1" applyAlignment="1">
      <alignment horizontal="center" wrapText="1"/>
    </xf>
    <xf numFmtId="0" fontId="52" fillId="0" borderId="0" xfId="0" applyFont="1" applyAlignment="1">
      <alignment horizontal="center" wrapText="1"/>
    </xf>
    <xf numFmtId="0" fontId="53" fillId="0" borderId="0" xfId="0" applyFont="1" applyAlignment="1">
      <alignment horizontal="center" wrapText="1"/>
    </xf>
    <xf numFmtId="43" fontId="47" fillId="0" borderId="0" xfId="1" applyFont="1" applyAlignment="1">
      <alignment horizontal="right" vertical="center"/>
    </xf>
    <xf numFmtId="0" fontId="47" fillId="0" borderId="0" xfId="0" applyFont="1" applyAlignment="1">
      <alignment horizontal="left" vertical="center"/>
    </xf>
    <xf numFmtId="0" fontId="47" fillId="0" borderId="0" xfId="0" applyFont="1" applyAlignment="1">
      <alignment horizontal="center" vertical="center"/>
    </xf>
    <xf numFmtId="49" fontId="6" fillId="0" borderId="0" xfId="0" applyNumberFormat="1" applyFont="1" applyAlignment="1">
      <alignment horizontal="left"/>
    </xf>
    <xf numFmtId="49" fontId="6" fillId="0" borderId="1" xfId="0" applyNumberFormat="1" applyFont="1" applyBorder="1" applyAlignment="1">
      <alignment horizontal="left"/>
    </xf>
    <xf numFmtId="0" fontId="47" fillId="0" borderId="3" xfId="0" applyFont="1" applyBorder="1" applyAlignment="1">
      <alignment horizontal="center" vertical="center"/>
    </xf>
    <xf numFmtId="0" fontId="47" fillId="0" borderId="4" xfId="0" applyFont="1" applyBorder="1" applyAlignment="1">
      <alignment horizontal="center" vertical="center"/>
    </xf>
    <xf numFmtId="0" fontId="47" fillId="0" borderId="5" xfId="0" applyFont="1" applyBorder="1" applyAlignment="1">
      <alignment horizontal="center" vertical="center"/>
    </xf>
    <xf numFmtId="0" fontId="47" fillId="0" borderId="6" xfId="0" applyFont="1" applyBorder="1" applyAlignment="1">
      <alignment horizontal="center" vertical="center"/>
    </xf>
    <xf numFmtId="43" fontId="47" fillId="0" borderId="3" xfId="1" applyFont="1" applyBorder="1" applyAlignment="1">
      <alignment horizontal="center" vertical="center"/>
    </xf>
    <xf numFmtId="0" fontId="47" fillId="0" borderId="3" xfId="0" applyFont="1" applyBorder="1" applyAlignment="1">
      <alignment horizontal="center" vertical="center"/>
    </xf>
    <xf numFmtId="14" fontId="47" fillId="0" borderId="3" xfId="0" applyNumberFormat="1" applyFont="1" applyBorder="1" applyAlignment="1">
      <alignment horizontal="center" vertical="center" wrapText="1"/>
    </xf>
    <xf numFmtId="14" fontId="47" fillId="0" borderId="3" xfId="0" applyNumberFormat="1" applyFont="1" applyBorder="1" applyAlignment="1">
      <alignment horizontal="center" vertical="center"/>
    </xf>
    <xf numFmtId="0" fontId="47" fillId="0" borderId="3" xfId="0" applyFont="1" applyBorder="1" applyAlignment="1">
      <alignment horizontal="center" wrapText="1"/>
    </xf>
    <xf numFmtId="14" fontId="47" fillId="0" borderId="3" xfId="0" applyNumberFormat="1" applyFont="1" applyBorder="1" applyAlignment="1">
      <alignment horizontal="center" vertical="center" wrapText="1"/>
    </xf>
    <xf numFmtId="0" fontId="47" fillId="0" borderId="3" xfId="0" applyFont="1" applyBorder="1" applyAlignment="1">
      <alignment horizontal="center" vertical="center" wrapText="1"/>
    </xf>
    <xf numFmtId="0" fontId="47" fillId="0" borderId="4" xfId="0" applyFont="1" applyBorder="1" applyAlignment="1">
      <alignment horizontal="center" vertical="center" wrapText="1"/>
    </xf>
    <xf numFmtId="0" fontId="47" fillId="0" borderId="3" xfId="0" applyNumberFormat="1" applyFont="1" applyBorder="1" applyAlignment="1">
      <alignment horizontal="center" vertical="center"/>
    </xf>
    <xf numFmtId="0" fontId="47" fillId="0" borderId="5" xfId="0" applyFont="1" applyBorder="1" applyAlignment="1">
      <alignment horizontal="center" vertical="center" wrapText="1"/>
    </xf>
    <xf numFmtId="0" fontId="47" fillId="0" borderId="6" xfId="0" applyFont="1" applyBorder="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43" fontId="14" fillId="42" borderId="3" xfId="1" applyFont="1" applyFill="1" applyBorder="1" applyAlignment="1">
      <alignment horizontal="center" vertical="center" wrapText="1"/>
    </xf>
    <xf numFmtId="0" fontId="14" fillId="42" borderId="3" xfId="0" applyFont="1" applyFill="1" applyBorder="1" applyAlignment="1">
      <alignment horizontal="center" vertical="center" wrapText="1"/>
    </xf>
    <xf numFmtId="14" fontId="47" fillId="42" borderId="3" xfId="0" applyNumberFormat="1" applyFont="1" applyFill="1" applyBorder="1" applyAlignment="1">
      <alignment horizontal="center" vertical="center"/>
    </xf>
    <xf numFmtId="0" fontId="47" fillId="42" borderId="3" xfId="0" applyFont="1" applyFill="1" applyBorder="1" applyAlignment="1">
      <alignment horizontal="center" vertical="center" wrapText="1"/>
    </xf>
    <xf numFmtId="0" fontId="47" fillId="42" borderId="4" xfId="0" applyFont="1" applyFill="1" applyBorder="1" applyAlignment="1">
      <alignment horizontal="center" vertical="center" wrapText="1"/>
    </xf>
    <xf numFmtId="0" fontId="47" fillId="42" borderId="3" xfId="0" applyFont="1" applyFill="1" applyBorder="1" applyAlignment="1">
      <alignment horizontal="center" vertical="center"/>
    </xf>
    <xf numFmtId="0" fontId="47" fillId="42" borderId="5" xfId="0" applyFont="1" applyFill="1" applyBorder="1" applyAlignment="1">
      <alignment horizontal="center" vertical="center" wrapText="1"/>
    </xf>
    <xf numFmtId="0" fontId="47" fillId="42" borderId="6" xfId="0" applyFont="1" applyFill="1" applyBorder="1" applyAlignment="1">
      <alignment horizontal="center" vertical="center" wrapText="1"/>
    </xf>
    <xf numFmtId="14" fontId="47" fillId="14" borderId="3" xfId="0" applyNumberFormat="1" applyFont="1" applyFill="1" applyBorder="1" applyAlignment="1">
      <alignment horizontal="left" vertical="center" wrapText="1"/>
    </xf>
    <xf numFmtId="14" fontId="47" fillId="0" borderId="3" xfId="0" applyNumberFormat="1" applyFont="1" applyBorder="1" applyAlignment="1">
      <alignment horizontal="center" vertical="center"/>
    </xf>
    <xf numFmtId="14" fontId="14" fillId="42" borderId="3" xfId="0" applyNumberFormat="1" applyFont="1" applyFill="1" applyBorder="1" applyAlignment="1">
      <alignment horizontal="center" vertical="center" wrapText="1"/>
    </xf>
    <xf numFmtId="0" fontId="14" fillId="42" borderId="3" xfId="0" applyFont="1" applyFill="1" applyBorder="1" applyAlignment="1">
      <alignment horizontal="center" vertical="center" wrapText="1"/>
    </xf>
    <xf numFmtId="0" fontId="14" fillId="42" borderId="4" xfId="0" applyFont="1" applyFill="1" applyBorder="1" applyAlignment="1">
      <alignment horizontal="center" vertical="center" wrapText="1"/>
    </xf>
    <xf numFmtId="0" fontId="14" fillId="42" borderId="5" xfId="0" applyFont="1" applyFill="1" applyBorder="1" applyAlignment="1">
      <alignment horizontal="center" vertical="center" wrapText="1"/>
    </xf>
    <xf numFmtId="0" fontId="14" fillId="42" borderId="6" xfId="0" applyFont="1" applyFill="1" applyBorder="1" applyAlignment="1">
      <alignment horizontal="center" vertical="center" wrapText="1"/>
    </xf>
    <xf numFmtId="14" fontId="47" fillId="0" borderId="6" xfId="0" applyNumberFormat="1" applyFont="1" applyBorder="1" applyAlignment="1">
      <alignment horizontal="center" vertical="center" wrapText="1"/>
    </xf>
    <xf numFmtId="0" fontId="14" fillId="43" borderId="15" xfId="0" applyFont="1" applyFill="1" applyBorder="1" applyAlignment="1">
      <alignment horizontal="left" vertical="center" wrapText="1"/>
    </xf>
    <xf numFmtId="0" fontId="14" fillId="43" borderId="1" xfId="0" applyFont="1" applyFill="1" applyBorder="1" applyAlignment="1">
      <alignment horizontal="left" vertical="center" wrapText="1"/>
    </xf>
    <xf numFmtId="43" fontId="14" fillId="0" borderId="3" xfId="1" applyFont="1" applyFill="1" applyBorder="1" applyAlignment="1">
      <alignment horizontal="right" wrapText="1"/>
    </xf>
    <xf numFmtId="0" fontId="49" fillId="0" borderId="0" xfId="0" applyFont="1" applyFill="1"/>
    <xf numFmtId="2" fontId="14" fillId="42" borderId="3" xfId="1" applyNumberFormat="1" applyFont="1" applyFill="1" applyBorder="1" applyAlignment="1">
      <alignment horizontal="right" vertical="center" wrapText="1"/>
    </xf>
    <xf numFmtId="0" fontId="14" fillId="0" borderId="6" xfId="0" applyFont="1" applyBorder="1" applyAlignment="1">
      <alignment horizontal="center" vertical="center" wrapText="1"/>
    </xf>
    <xf numFmtId="43" fontId="47" fillId="0" borderId="3" xfId="1" applyFont="1" applyBorder="1" applyAlignment="1">
      <alignment horizontal="right" vertical="center"/>
    </xf>
    <xf numFmtId="0" fontId="47" fillId="0" borderId="3" xfId="0" applyFont="1" applyBorder="1" applyAlignment="1">
      <alignment horizontal="left" vertical="center"/>
    </xf>
    <xf numFmtId="43" fontId="14" fillId="44" borderId="3" xfId="1" applyFont="1" applyFill="1" applyBorder="1" applyAlignment="1">
      <alignment horizontal="center" vertical="center" wrapText="1"/>
    </xf>
    <xf numFmtId="0" fontId="14" fillId="44" borderId="3" xfId="0" applyFont="1" applyFill="1" applyBorder="1" applyAlignment="1">
      <alignment horizontal="center" vertical="center" wrapText="1"/>
    </xf>
    <xf numFmtId="0" fontId="14" fillId="44" borderId="3" xfId="0" applyFont="1" applyFill="1" applyBorder="1" applyAlignment="1">
      <alignment horizontal="center" vertical="center" wrapText="1"/>
    </xf>
    <xf numFmtId="43" fontId="47" fillId="44" borderId="3" xfId="1" applyFont="1" applyFill="1" applyBorder="1" applyAlignment="1">
      <alignment horizontal="right" vertical="center"/>
    </xf>
    <xf numFmtId="0" fontId="47" fillId="44" borderId="3" xfId="0" applyFont="1" applyFill="1" applyBorder="1" applyAlignment="1">
      <alignment horizontal="left" vertical="center"/>
    </xf>
    <xf numFmtId="14" fontId="14" fillId="42" borderId="4" xfId="0" applyNumberFormat="1" applyFont="1" applyFill="1" applyBorder="1" applyAlignment="1">
      <alignment horizontal="center" vertical="center" wrapText="1"/>
    </xf>
    <xf numFmtId="14" fontId="14" fillId="42" borderId="5" xfId="0" applyNumberFormat="1" applyFont="1" applyFill="1" applyBorder="1" applyAlignment="1">
      <alignment horizontal="center" vertical="center" wrapText="1"/>
    </xf>
    <xf numFmtId="14" fontId="14" fillId="42" borderId="6" xfId="0" applyNumberFormat="1" applyFont="1" applyFill="1" applyBorder="1" applyAlignment="1">
      <alignment horizontal="center" vertical="center" wrapText="1"/>
    </xf>
    <xf numFmtId="14" fontId="14" fillId="0" borderId="4" xfId="0" applyNumberFormat="1" applyFont="1" applyFill="1" applyBorder="1" applyAlignment="1">
      <alignment horizontal="center" vertical="center" wrapText="1"/>
    </xf>
    <xf numFmtId="14" fontId="14" fillId="0" borderId="5" xfId="0" applyNumberFormat="1" applyFont="1" applyFill="1" applyBorder="1" applyAlignment="1">
      <alignment horizontal="center" vertical="center" wrapText="1"/>
    </xf>
    <xf numFmtId="14" fontId="14" fillId="0" borderId="6" xfId="0" applyNumberFormat="1" applyFont="1" applyFill="1" applyBorder="1" applyAlignment="1">
      <alignment horizontal="center" vertical="center" wrapText="1"/>
    </xf>
    <xf numFmtId="0" fontId="3" fillId="0" borderId="0" xfId="0" applyFont="1"/>
    <xf numFmtId="43" fontId="14" fillId="42" borderId="4" xfId="1" applyFont="1" applyFill="1" applyBorder="1" applyAlignment="1">
      <alignment horizontal="center" vertical="center" wrapText="1"/>
    </xf>
    <xf numFmtId="0" fontId="14" fillId="42" borderId="4" xfId="0" applyFont="1" applyFill="1" applyBorder="1" applyAlignment="1">
      <alignment horizontal="center" vertical="center" wrapText="1"/>
    </xf>
    <xf numFmtId="0" fontId="14" fillId="43" borderId="3" xfId="0" applyFont="1" applyFill="1" applyBorder="1" applyAlignment="1">
      <alignment horizontal="left" vertical="center" wrapText="1"/>
    </xf>
    <xf numFmtId="0" fontId="47" fillId="0" borderId="14" xfId="0" applyFont="1" applyBorder="1" applyAlignment="1">
      <alignment horizontal="center" vertical="center"/>
    </xf>
    <xf numFmtId="0" fontId="47" fillId="0" borderId="15" xfId="0" applyFont="1" applyBorder="1" applyAlignment="1">
      <alignment horizontal="center" vertical="center"/>
    </xf>
    <xf numFmtId="0" fontId="14" fillId="44" borderId="4" xfId="0" applyFont="1" applyFill="1" applyBorder="1" applyAlignment="1">
      <alignment horizontal="center" vertical="center" wrapText="1"/>
    </xf>
    <xf numFmtId="0" fontId="47" fillId="44" borderId="4" xfId="0" applyFont="1" applyFill="1" applyBorder="1" applyAlignment="1">
      <alignment horizontal="center" vertical="center"/>
    </xf>
    <xf numFmtId="0" fontId="14" fillId="44" borderId="5" xfId="0" applyFont="1" applyFill="1" applyBorder="1" applyAlignment="1">
      <alignment horizontal="center" vertical="center" wrapText="1"/>
    </xf>
    <xf numFmtId="0" fontId="47" fillId="44" borderId="5" xfId="0" applyFont="1" applyFill="1" applyBorder="1" applyAlignment="1">
      <alignment horizontal="center" vertical="center"/>
    </xf>
    <xf numFmtId="0" fontId="14" fillId="44" borderId="6" xfId="0" applyFont="1" applyFill="1" applyBorder="1" applyAlignment="1">
      <alignment horizontal="center" vertical="center" wrapText="1"/>
    </xf>
    <xf numFmtId="0" fontId="47" fillId="44" borderId="6" xfId="0" applyFont="1" applyFill="1" applyBorder="1" applyAlignment="1">
      <alignment horizontal="center" vertical="center"/>
    </xf>
    <xf numFmtId="43" fontId="14" fillId="0" borderId="6" xfId="1" applyFont="1" applyBorder="1" applyAlignment="1">
      <alignment horizontal="center" vertical="center" wrapText="1"/>
    </xf>
    <xf numFmtId="0" fontId="14" fillId="39" borderId="6" xfId="0" applyFont="1" applyFill="1" applyBorder="1" applyAlignment="1">
      <alignment horizontal="center" vertical="center" wrapText="1"/>
    </xf>
    <xf numFmtId="0" fontId="47" fillId="0" borderId="6" xfId="0" applyFont="1" applyBorder="1" applyAlignment="1">
      <alignment horizontal="center" vertical="center"/>
    </xf>
    <xf numFmtId="0" fontId="0" fillId="0" borderId="0" xfId="0" applyBorder="1"/>
    <xf numFmtId="0" fontId="47" fillId="0" borderId="0" xfId="0" applyFont="1" applyBorder="1" applyAlignment="1">
      <alignment horizontal="center" vertical="center"/>
    </xf>
    <xf numFmtId="0" fontId="56" fillId="0" borderId="0" xfId="0" applyFont="1"/>
    <xf numFmtId="0" fontId="14" fillId="0" borderId="3" xfId="0" applyFont="1" applyBorder="1" applyAlignment="1">
      <alignment horizontal="center" vertical="center"/>
    </xf>
    <xf numFmtId="0" fontId="0" fillId="0" borderId="0" xfId="0" applyAlignment="1">
      <alignment horizontal="center"/>
    </xf>
    <xf numFmtId="0" fontId="14" fillId="43" borderId="8" xfId="0" applyFont="1" applyFill="1" applyBorder="1" applyAlignment="1">
      <alignment horizontal="left" vertical="center" wrapText="1"/>
    </xf>
    <xf numFmtId="0" fontId="14" fillId="43" borderId="11" xfId="0" applyFont="1" applyFill="1" applyBorder="1" applyAlignment="1">
      <alignment horizontal="left" vertical="center" wrapText="1"/>
    </xf>
    <xf numFmtId="0" fontId="14" fillId="43" borderId="10" xfId="0" applyFont="1" applyFill="1" applyBorder="1" applyAlignment="1">
      <alignment horizontal="left" vertical="center" wrapText="1"/>
    </xf>
    <xf numFmtId="174" fontId="14" fillId="0" borderId="5" xfId="1" applyNumberFormat="1" applyFont="1" applyBorder="1" applyAlignment="1">
      <alignment vertical="center" wrapText="1"/>
    </xf>
    <xf numFmtId="0" fontId="14" fillId="0" borderId="5" xfId="0" applyFont="1" applyBorder="1" applyAlignment="1">
      <alignment horizontal="center" vertical="center" wrapText="1"/>
    </xf>
    <xf numFmtId="0" fontId="14" fillId="0" borderId="16" xfId="0" applyFont="1" applyBorder="1" applyAlignment="1">
      <alignment horizontal="center" vertical="center" wrapText="1"/>
    </xf>
    <xf numFmtId="0" fontId="14" fillId="39" borderId="5" xfId="0" applyFont="1" applyFill="1" applyBorder="1" applyAlignment="1">
      <alignment horizontal="center" vertical="center" wrapText="1"/>
    </xf>
    <xf numFmtId="43" fontId="14" fillId="0" borderId="3" xfId="1" applyFont="1" applyBorder="1" applyAlignment="1">
      <alignment horizontal="center" vertical="center" wrapText="1"/>
    </xf>
    <xf numFmtId="0" fontId="14" fillId="0" borderId="14" xfId="0" applyFont="1" applyBorder="1" applyAlignment="1">
      <alignment horizontal="center" vertical="center" wrapText="1"/>
    </xf>
    <xf numFmtId="0" fontId="14" fillId="0" borderId="0" xfId="0" applyFont="1" applyBorder="1" applyAlignment="1">
      <alignment horizontal="right" vertical="center" wrapText="1"/>
    </xf>
    <xf numFmtId="0" fontId="10" fillId="0" borderId="0" xfId="16" applyFont="1"/>
    <xf numFmtId="0" fontId="10" fillId="14" borderId="0" xfId="16" applyFont="1" applyFill="1"/>
    <xf numFmtId="0" fontId="10" fillId="14" borderId="0" xfId="16" applyFont="1" applyFill="1" applyAlignment="1">
      <alignment horizontal="center" vertical="center"/>
    </xf>
    <xf numFmtId="0" fontId="10" fillId="14" borderId="0" xfId="16" applyFont="1" applyFill="1" applyAlignment="1">
      <alignment horizontal="justify" vertical="top"/>
    </xf>
    <xf numFmtId="0" fontId="10" fillId="0" borderId="0" xfId="16" applyFont="1" applyAlignment="1">
      <alignment horizontal="center" vertical="top"/>
    </xf>
    <xf numFmtId="0" fontId="10" fillId="0" borderId="0" xfId="16" applyFont="1" applyAlignment="1">
      <alignment horizontal="left" vertical="center" wrapText="1"/>
    </xf>
    <xf numFmtId="0" fontId="10" fillId="0" borderId="0" xfId="16" applyFont="1" applyAlignment="1">
      <alignment horizontal="left"/>
    </xf>
    <xf numFmtId="0" fontId="19" fillId="0" borderId="8" xfId="16" applyFont="1" applyFill="1" applyBorder="1" applyAlignment="1">
      <alignment horizontal="center" vertical="center" wrapText="1"/>
    </xf>
    <xf numFmtId="0" fontId="19" fillId="0" borderId="11" xfId="16" applyFont="1" applyFill="1" applyBorder="1" applyAlignment="1">
      <alignment horizontal="center" vertical="center" wrapText="1"/>
    </xf>
    <xf numFmtId="0" fontId="19" fillId="0" borderId="10" xfId="16" applyFont="1" applyFill="1" applyBorder="1" applyAlignment="1">
      <alignment horizontal="center" vertical="center" wrapText="1"/>
    </xf>
    <xf numFmtId="164" fontId="10" fillId="0" borderId="0" xfId="16" applyNumberFormat="1" applyFont="1"/>
    <xf numFmtId="0" fontId="10" fillId="0" borderId="1" xfId="16" applyFont="1" applyBorder="1" applyAlignment="1">
      <alignment horizontal="left"/>
    </xf>
    <xf numFmtId="0" fontId="58" fillId="0" borderId="11" xfId="16" applyFont="1" applyBorder="1" applyAlignment="1">
      <alignment horizontal="left" vertical="top" wrapText="1"/>
    </xf>
    <xf numFmtId="0" fontId="10" fillId="0" borderId="10" xfId="16" applyFont="1" applyBorder="1" applyAlignment="1">
      <alignment horizontal="left" vertical="top" wrapText="1"/>
    </xf>
    <xf numFmtId="0" fontId="15" fillId="14" borderId="3" xfId="16" applyFont="1" applyFill="1" applyBorder="1" applyAlignment="1">
      <alignment horizontal="center" vertical="top"/>
    </xf>
    <xf numFmtId="0" fontId="14" fillId="14" borderId="0" xfId="16" applyFont="1" applyFill="1" applyBorder="1" applyAlignment="1">
      <alignment horizontal="center" vertical="center"/>
    </xf>
    <xf numFmtId="166" fontId="15" fillId="14" borderId="3" xfId="16" applyNumberFormat="1" applyFont="1" applyFill="1" applyBorder="1" applyAlignment="1">
      <alignment horizontal="center" vertical="center"/>
    </xf>
    <xf numFmtId="0" fontId="15" fillId="14" borderId="3" xfId="16" applyFont="1" applyFill="1" applyBorder="1" applyAlignment="1">
      <alignment horizontal="center" vertical="center" wrapText="1"/>
    </xf>
    <xf numFmtId="0" fontId="15" fillId="14" borderId="3" xfId="16" applyFont="1" applyFill="1" applyBorder="1" applyAlignment="1">
      <alignment horizontal="justify" vertical="center" wrapText="1"/>
    </xf>
    <xf numFmtId="0" fontId="14" fillId="14" borderId="3" xfId="16" applyFont="1" applyFill="1" applyBorder="1" applyAlignment="1">
      <alignment horizontal="center" vertical="top"/>
    </xf>
    <xf numFmtId="0" fontId="14" fillId="14" borderId="3" xfId="16" applyFont="1" applyFill="1" applyBorder="1" applyAlignment="1">
      <alignment horizontal="center" vertical="center"/>
    </xf>
    <xf numFmtId="166" fontId="14" fillId="14" borderId="3" xfId="16" applyNumberFormat="1" applyFont="1" applyFill="1" applyBorder="1" applyAlignment="1">
      <alignment horizontal="center" vertical="center"/>
    </xf>
    <xf numFmtId="0" fontId="14" fillId="14" borderId="3" xfId="16" applyFont="1" applyFill="1" applyBorder="1" applyAlignment="1">
      <alignment horizontal="center" vertical="center" wrapText="1"/>
    </xf>
    <xf numFmtId="0" fontId="14" fillId="14" borderId="3" xfId="16" applyFont="1" applyFill="1" applyBorder="1" applyAlignment="1">
      <alignment horizontal="justify" vertical="top" wrapText="1"/>
    </xf>
    <xf numFmtId="0" fontId="58" fillId="0" borderId="8" xfId="16" applyFont="1" applyBorder="1" applyAlignment="1">
      <alignment horizontal="center"/>
    </xf>
    <xf numFmtId="0" fontId="58" fillId="0" borderId="11" xfId="16" applyFont="1" applyBorder="1" applyAlignment="1">
      <alignment horizontal="center"/>
    </xf>
    <xf numFmtId="0" fontId="15" fillId="0" borderId="10" xfId="16" applyFont="1" applyFill="1" applyBorder="1" applyAlignment="1">
      <alignment horizontal="center" vertical="top" wrapText="1"/>
    </xf>
    <xf numFmtId="14" fontId="14" fillId="14" borderId="3" xfId="16" applyNumberFormat="1" applyFont="1" applyFill="1" applyBorder="1" applyAlignment="1">
      <alignment horizontal="justify" vertical="top" wrapText="1"/>
    </xf>
    <xf numFmtId="14" fontId="14" fillId="14" borderId="3" xfId="16" applyNumberFormat="1" applyFont="1" applyFill="1" applyBorder="1" applyAlignment="1">
      <alignment horizontal="center" vertical="center" wrapText="1"/>
    </xf>
    <xf numFmtId="0" fontId="15" fillId="0" borderId="3" xfId="16" applyFont="1" applyFill="1" applyBorder="1" applyAlignment="1">
      <alignment horizontal="center" vertical="top"/>
    </xf>
    <xf numFmtId="0" fontId="14" fillId="0" borderId="0" xfId="16" applyFont="1" applyAlignment="1">
      <alignment horizontal="justify" vertical="top" wrapText="1"/>
    </xf>
    <xf numFmtId="14" fontId="14" fillId="21" borderId="3" xfId="16" applyNumberFormat="1" applyFont="1" applyFill="1" applyBorder="1" applyAlignment="1">
      <alignment horizontal="center" vertical="center" wrapText="1"/>
    </xf>
    <xf numFmtId="0" fontId="10" fillId="0" borderId="0" xfId="16" applyFont="1" applyAlignment="1">
      <alignment vertical="center"/>
    </xf>
    <xf numFmtId="0" fontId="14" fillId="0" borderId="3" xfId="16" applyFont="1" applyFill="1" applyBorder="1" applyAlignment="1">
      <alignment horizontal="justify" vertical="top" wrapText="1"/>
    </xf>
    <xf numFmtId="0" fontId="14" fillId="0" borderId="3" xfId="16" applyFont="1" applyFill="1" applyBorder="1" applyAlignment="1">
      <alignment horizontal="center" vertical="center" wrapText="1"/>
    </xf>
    <xf numFmtId="0" fontId="14" fillId="0" borderId="3" xfId="16" applyFont="1" applyFill="1" applyBorder="1" applyAlignment="1">
      <alignment horizontal="center" vertical="top"/>
    </xf>
    <xf numFmtId="14" fontId="14" fillId="45" borderId="3" xfId="16" applyNumberFormat="1" applyFont="1" applyFill="1" applyBorder="1" applyAlignment="1">
      <alignment horizontal="center" vertical="center" wrapText="1"/>
    </xf>
    <xf numFmtId="0" fontId="14" fillId="0" borderId="3" xfId="16" applyFont="1" applyBorder="1" applyAlignment="1">
      <alignment horizontal="justify" vertical="top" wrapText="1"/>
    </xf>
    <xf numFmtId="0" fontId="14" fillId="0" borderId="3" xfId="16" applyFont="1" applyFill="1" applyBorder="1" applyAlignment="1">
      <alignment horizontal="center" vertical="center"/>
    </xf>
    <xf numFmtId="14" fontId="14" fillId="0" borderId="3" xfId="16" applyNumberFormat="1" applyFont="1" applyFill="1" applyBorder="1" applyAlignment="1">
      <alignment horizontal="justify" vertical="top" wrapText="1"/>
    </xf>
    <xf numFmtId="14" fontId="14" fillId="0" borderId="3" xfId="16" applyNumberFormat="1" applyFont="1" applyFill="1" applyBorder="1" applyAlignment="1">
      <alignment horizontal="center" vertical="center" wrapText="1"/>
    </xf>
    <xf numFmtId="0" fontId="14" fillId="0" borderId="0" xfId="16" applyFont="1" applyFill="1" applyAlignment="1">
      <alignment horizontal="justify" vertical="top" wrapText="1"/>
    </xf>
    <xf numFmtId="0" fontId="14" fillId="14" borderId="3" xfId="8" applyFont="1" applyFill="1" applyBorder="1" applyAlignment="1">
      <alignment horizontal="justify" vertical="top" wrapText="1"/>
    </xf>
    <xf numFmtId="0" fontId="10" fillId="0" borderId="3" xfId="16" applyFont="1" applyBorder="1"/>
    <xf numFmtId="14" fontId="14" fillId="14" borderId="6" xfId="16" applyNumberFormat="1" applyFont="1" applyFill="1" applyBorder="1" applyAlignment="1">
      <alignment horizontal="center" vertical="center" wrapText="1"/>
    </xf>
    <xf numFmtId="0" fontId="14" fillId="14" borderId="6" xfId="16" applyFont="1" applyFill="1" applyBorder="1" applyAlignment="1">
      <alignment horizontal="center" vertical="center" wrapText="1"/>
    </xf>
    <xf numFmtId="0" fontId="14" fillId="14" borderId="6" xfId="16" applyFont="1" applyFill="1" applyBorder="1" applyAlignment="1">
      <alignment horizontal="justify" vertical="top" wrapText="1"/>
    </xf>
    <xf numFmtId="0" fontId="14" fillId="14" borderId="6" xfId="16" applyFont="1" applyFill="1" applyBorder="1" applyAlignment="1">
      <alignment horizontal="center" vertical="top"/>
    </xf>
    <xf numFmtId="166" fontId="14" fillId="14" borderId="3" xfId="16" applyNumberFormat="1" applyFont="1" applyFill="1" applyBorder="1" applyAlignment="1">
      <alignment horizontal="center" vertical="center" wrapText="1"/>
    </xf>
    <xf numFmtId="166" fontId="10" fillId="0" borderId="0" xfId="16" applyNumberFormat="1" applyFont="1"/>
    <xf numFmtId="0" fontId="14" fillId="14" borderId="3" xfId="16" applyFont="1" applyFill="1" applyBorder="1" applyAlignment="1">
      <alignment horizontal="left" vertical="top" wrapText="1"/>
    </xf>
    <xf numFmtId="0" fontId="59" fillId="0" borderId="0" xfId="16" applyFont="1" applyAlignment="1">
      <alignment wrapText="1"/>
    </xf>
    <xf numFmtId="14" fontId="14" fillId="14" borderId="3" xfId="16" applyNumberFormat="1" applyFont="1" applyFill="1" applyBorder="1" applyAlignment="1">
      <alignment horizontal="center" vertical="top" wrapText="1"/>
    </xf>
    <xf numFmtId="0" fontId="14" fillId="21" borderId="3" xfId="16" applyFont="1" applyFill="1" applyBorder="1" applyAlignment="1">
      <alignment horizontal="center" vertical="center" wrapText="1"/>
    </xf>
    <xf numFmtId="0" fontId="58" fillId="0" borderId="8" xfId="16" applyFont="1" applyBorder="1" applyAlignment="1">
      <alignment horizontal="center" wrapText="1"/>
    </xf>
    <xf numFmtId="0" fontId="58" fillId="0" borderId="11" xfId="16" applyFont="1" applyBorder="1" applyAlignment="1">
      <alignment horizontal="center" wrapText="1"/>
    </xf>
    <xf numFmtId="0" fontId="14" fillId="14" borderId="3" xfId="16" applyFont="1" applyFill="1" applyBorder="1" applyAlignment="1">
      <alignment horizontal="center" vertical="top" wrapText="1"/>
    </xf>
    <xf numFmtId="0" fontId="14" fillId="0" borderId="3" xfId="16" applyFont="1" applyBorder="1" applyAlignment="1">
      <alignment horizontal="center" vertical="top" wrapText="1"/>
    </xf>
    <xf numFmtId="0" fontId="14" fillId="14" borderId="4" xfId="16" applyFont="1" applyFill="1" applyBorder="1" applyAlignment="1">
      <alignment horizontal="center" vertical="center" wrapText="1"/>
    </xf>
    <xf numFmtId="0" fontId="14" fillId="14" borderId="3" xfId="16" applyFont="1" applyFill="1" applyBorder="1" applyAlignment="1">
      <alignment horizontal="center" vertical="center" wrapText="1"/>
    </xf>
    <xf numFmtId="0" fontId="14" fillId="0" borderId="3" xfId="16" applyFont="1" applyBorder="1" applyAlignment="1">
      <alignment horizontal="center" vertical="top" wrapText="1"/>
    </xf>
    <xf numFmtId="0" fontId="14" fillId="0" borderId="3" xfId="16" applyFont="1" applyBorder="1" applyAlignment="1">
      <alignment horizontal="center" vertical="center" wrapText="1"/>
    </xf>
    <xf numFmtId="0" fontId="14" fillId="14" borderId="6" xfId="16" applyFont="1" applyFill="1" applyBorder="1" applyAlignment="1">
      <alignment horizontal="center" vertical="center" wrapText="1"/>
    </xf>
    <xf numFmtId="0" fontId="60" fillId="0" borderId="0" xfId="16" applyFont="1" applyAlignment="1">
      <alignment horizontal="center" vertical="center" wrapText="1"/>
    </xf>
    <xf numFmtId="166" fontId="47" fillId="0" borderId="0" xfId="0" applyNumberFormat="1" applyFont="1" applyFill="1" applyAlignment="1">
      <alignment horizontal="center" vertical="top" wrapText="1"/>
    </xf>
    <xf numFmtId="0" fontId="47" fillId="14" borderId="0" xfId="0" applyFont="1" applyFill="1" applyAlignment="1">
      <alignment horizontal="center" vertical="top" wrapText="1"/>
    </xf>
    <xf numFmtId="0" fontId="47" fillId="0" borderId="0" xfId="0" applyFont="1" applyFill="1" applyAlignment="1">
      <alignment horizontal="center" vertical="top" wrapText="1"/>
    </xf>
    <xf numFmtId="0" fontId="47" fillId="0" borderId="0" xfId="0" applyFont="1" applyAlignment="1">
      <alignment horizontal="center" vertical="top" wrapText="1"/>
    </xf>
    <xf numFmtId="0" fontId="21" fillId="0" borderId="0" xfId="0" applyFont="1" applyAlignment="1">
      <alignment horizontal="left" vertical="top" wrapText="1"/>
    </xf>
    <xf numFmtId="0" fontId="5" fillId="14" borderId="8" xfId="0" applyFont="1" applyFill="1" applyBorder="1" applyAlignment="1">
      <alignment horizontal="left" vertical="center" wrapText="1"/>
    </xf>
    <xf numFmtId="0" fontId="5" fillId="14" borderId="11" xfId="0" applyFont="1" applyFill="1" applyBorder="1" applyAlignment="1">
      <alignment horizontal="left" vertical="center" wrapText="1"/>
    </xf>
    <xf numFmtId="0" fontId="5" fillId="14" borderId="10" xfId="0" applyFont="1" applyFill="1" applyBorder="1" applyAlignment="1">
      <alignment horizontal="left" vertical="center" wrapText="1"/>
    </xf>
    <xf numFmtId="166" fontId="22" fillId="0" borderId="3" xfId="0" applyNumberFormat="1" applyFont="1" applyFill="1" applyBorder="1" applyAlignment="1">
      <alignment horizontal="center" vertical="top" wrapText="1"/>
    </xf>
    <xf numFmtId="166" fontId="22" fillId="14" borderId="3" xfId="0" applyNumberFormat="1" applyFont="1" applyFill="1" applyBorder="1" applyAlignment="1">
      <alignment horizontal="center" vertical="top" wrapText="1"/>
    </xf>
    <xf numFmtId="0" fontId="51" fillId="14" borderId="3" xfId="0" applyFont="1" applyFill="1" applyBorder="1" applyAlignment="1">
      <alignment horizontal="center" vertical="top" wrapText="1"/>
    </xf>
    <xf numFmtId="0" fontId="53" fillId="14" borderId="3" xfId="0" applyFont="1" applyFill="1" applyBorder="1" applyAlignment="1">
      <alignment horizontal="left" vertical="top" wrapText="1"/>
    </xf>
    <xf numFmtId="0" fontId="51" fillId="0" borderId="3" xfId="0" applyNumberFormat="1" applyFont="1" applyBorder="1" applyAlignment="1">
      <alignment horizontal="left" vertical="top" wrapText="1"/>
    </xf>
    <xf numFmtId="166" fontId="51" fillId="14" borderId="3" xfId="0" applyNumberFormat="1" applyFont="1" applyFill="1" applyBorder="1" applyAlignment="1">
      <alignment horizontal="center" vertical="top" wrapText="1"/>
    </xf>
    <xf numFmtId="0" fontId="46" fillId="14" borderId="3" xfId="0" applyFont="1" applyFill="1" applyBorder="1" applyAlignment="1">
      <alignment horizontal="center" vertical="top" wrapText="1"/>
    </xf>
    <xf numFmtId="14" fontId="10" fillId="14" borderId="3" xfId="0" applyNumberFormat="1" applyFont="1" applyFill="1" applyBorder="1" applyAlignment="1">
      <alignment horizontal="center" vertical="top" wrapText="1"/>
    </xf>
    <xf numFmtId="0" fontId="10" fillId="14" borderId="3" xfId="0" applyFont="1" applyFill="1" applyBorder="1" applyAlignment="1">
      <alignment horizontal="center" vertical="top" wrapText="1"/>
    </xf>
    <xf numFmtId="0" fontId="10" fillId="0" borderId="3" xfId="0" applyFont="1" applyFill="1" applyBorder="1" applyAlignment="1">
      <alignment horizontal="left" vertical="top" wrapText="1"/>
    </xf>
    <xf numFmtId="0" fontId="21" fillId="0" borderId="10" xfId="0" applyNumberFormat="1" applyFont="1" applyBorder="1" applyAlignment="1">
      <alignment horizontal="left" vertical="top" wrapText="1"/>
    </xf>
    <xf numFmtId="0" fontId="10" fillId="0" borderId="6" xfId="0" applyFont="1" applyFill="1" applyBorder="1" applyAlignment="1">
      <alignment horizontal="left" vertical="top" wrapText="1"/>
    </xf>
    <xf numFmtId="166" fontId="46" fillId="14" borderId="3" xfId="0" applyNumberFormat="1" applyFont="1" applyFill="1" applyBorder="1" applyAlignment="1">
      <alignment horizontal="center" vertical="top" wrapText="1"/>
    </xf>
    <xf numFmtId="0" fontId="21" fillId="0" borderId="3" xfId="0" applyFont="1" applyBorder="1" applyAlignment="1">
      <alignment vertical="top" wrapText="1"/>
    </xf>
    <xf numFmtId="166" fontId="7" fillId="14" borderId="3" xfId="0" applyNumberFormat="1" applyFont="1" applyFill="1" applyBorder="1" applyAlignment="1" applyProtection="1">
      <alignment horizontal="center" vertical="top" wrapText="1"/>
    </xf>
    <xf numFmtId="0" fontId="22" fillId="0" borderId="8" xfId="0" applyFont="1" applyBorder="1" applyAlignment="1">
      <alignment horizontal="center" vertical="top" wrapText="1"/>
    </xf>
    <xf numFmtId="0" fontId="22" fillId="0" borderId="4" xfId="0" applyFont="1" applyBorder="1" applyAlignment="1">
      <alignment horizontal="center" vertical="top" wrapText="1"/>
    </xf>
    <xf numFmtId="0" fontId="22" fillId="0" borderId="3" xfId="0" applyFont="1" applyBorder="1" applyAlignment="1">
      <alignment horizontal="center" vertical="top" wrapText="1"/>
    </xf>
    <xf numFmtId="0" fontId="22" fillId="0" borderId="9" xfId="0" applyFont="1" applyBorder="1" applyAlignment="1">
      <alignment horizontal="center" vertical="top" wrapText="1"/>
    </xf>
    <xf numFmtId="0" fontId="7" fillId="0" borderId="3" xfId="0" applyFont="1" applyFill="1" applyBorder="1" applyAlignment="1">
      <alignment horizontal="left" vertical="top" wrapText="1"/>
    </xf>
    <xf numFmtId="0" fontId="22" fillId="0" borderId="13" xfId="0" applyNumberFormat="1" applyFont="1" applyBorder="1" applyAlignment="1">
      <alignment horizontal="left" vertical="top" wrapText="1"/>
    </xf>
    <xf numFmtId="0" fontId="21" fillId="0" borderId="13" xfId="0" applyNumberFormat="1" applyFont="1" applyBorder="1" applyAlignment="1">
      <alignment horizontal="left" vertical="top" wrapText="1"/>
    </xf>
    <xf numFmtId="0" fontId="62" fillId="14" borderId="3" xfId="0" applyFont="1" applyFill="1" applyBorder="1" applyAlignment="1">
      <alignment horizontal="center" vertical="top" wrapText="1"/>
    </xf>
    <xf numFmtId="166" fontId="62" fillId="14" borderId="3" xfId="0" applyNumberFormat="1" applyFont="1" applyFill="1" applyBorder="1" applyAlignment="1">
      <alignment horizontal="center" vertical="top" wrapText="1"/>
    </xf>
    <xf numFmtId="166" fontId="10" fillId="14" borderId="3" xfId="0" applyNumberFormat="1" applyFont="1" applyFill="1" applyBorder="1" applyAlignment="1">
      <alignment horizontal="center" vertical="top" wrapText="1"/>
    </xf>
    <xf numFmtId="0" fontId="46" fillId="0" borderId="3" xfId="0" applyFont="1" applyBorder="1" applyAlignment="1">
      <alignment vertical="top" wrapText="1"/>
    </xf>
    <xf numFmtId="0" fontId="10" fillId="0" borderId="5" xfId="0" applyFont="1" applyFill="1" applyBorder="1" applyAlignment="1">
      <alignment horizontal="left" vertical="top" wrapText="1"/>
    </xf>
    <xf numFmtId="0" fontId="6" fillId="0" borderId="3" xfId="0" applyFont="1" applyFill="1" applyBorder="1" applyAlignment="1">
      <alignment horizontal="left" vertical="top" wrapText="1"/>
    </xf>
    <xf numFmtId="0" fontId="21" fillId="0" borderId="3" xfId="0" applyNumberFormat="1" applyFont="1" applyBorder="1" applyAlignment="1">
      <alignment horizontal="left" vertical="top" wrapText="1"/>
    </xf>
    <xf numFmtId="0" fontId="10" fillId="0" borderId="3" xfId="0" applyFont="1" applyFill="1" applyBorder="1" applyAlignment="1">
      <alignment vertical="top" wrapText="1"/>
    </xf>
    <xf numFmtId="0" fontId="22" fillId="0" borderId="3" xfId="0" applyFont="1" applyBorder="1" applyAlignment="1">
      <alignment horizontal="left" vertical="top" wrapText="1"/>
    </xf>
    <xf numFmtId="0" fontId="22" fillId="0" borderId="10" xfId="0" applyNumberFormat="1" applyFont="1" applyBorder="1" applyAlignment="1">
      <alignment horizontal="left" vertical="top" wrapText="1"/>
    </xf>
    <xf numFmtId="0" fontId="21" fillId="0" borderId="3" xfId="0" applyFont="1" applyBorder="1" applyAlignment="1">
      <alignment horizontal="left" vertical="top" wrapText="1"/>
    </xf>
    <xf numFmtId="0" fontId="22" fillId="0" borderId="4" xfId="0" applyFont="1" applyBorder="1" applyAlignment="1">
      <alignment horizontal="left" vertical="top" wrapText="1"/>
    </xf>
    <xf numFmtId="0" fontId="22" fillId="0" borderId="3" xfId="0" applyNumberFormat="1" applyFont="1" applyBorder="1" applyAlignment="1">
      <alignment horizontal="left" vertical="top" wrapText="1"/>
    </xf>
    <xf numFmtId="16" fontId="21" fillId="0" borderId="3" xfId="0" applyNumberFormat="1" applyFont="1" applyBorder="1" applyAlignment="1">
      <alignment horizontal="left" vertical="top" wrapText="1"/>
    </xf>
    <xf numFmtId="0" fontId="7" fillId="0" borderId="8"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12" xfId="0" applyFont="1" applyFill="1" applyBorder="1" applyAlignment="1">
      <alignment horizontal="left" vertical="top" wrapText="1"/>
    </xf>
    <xf numFmtId="0" fontId="7" fillId="0" borderId="10" xfId="0" applyFont="1" applyFill="1" applyBorder="1" applyAlignment="1">
      <alignment horizontal="left" vertical="top" wrapText="1"/>
    </xf>
    <xf numFmtId="0" fontId="22" fillId="0" borderId="3" xfId="0" applyFont="1" applyFill="1" applyBorder="1" applyAlignment="1">
      <alignment horizontal="center" vertical="top" wrapText="1"/>
    </xf>
    <xf numFmtId="0" fontId="22" fillId="14" borderId="3" xfId="0" applyFont="1" applyFill="1" applyBorder="1" applyAlignment="1">
      <alignment horizontal="center" vertical="top" wrapText="1"/>
    </xf>
    <xf numFmtId="14" fontId="21" fillId="0" borderId="3" xfId="0" applyNumberFormat="1" applyFont="1" applyBorder="1" applyAlignment="1">
      <alignment horizontal="center" vertical="top" wrapText="1"/>
    </xf>
    <xf numFmtId="0" fontId="10" fillId="0" borderId="3" xfId="0" applyFont="1" applyFill="1" applyBorder="1" applyAlignment="1">
      <alignment horizontal="center" vertical="top" wrapText="1"/>
    </xf>
    <xf numFmtId="0" fontId="21" fillId="0" borderId="3" xfId="0" applyFont="1" applyBorder="1" applyAlignment="1">
      <alignment horizontal="center" vertical="top" wrapText="1"/>
    </xf>
    <xf numFmtId="16" fontId="21" fillId="0" borderId="10" xfId="0" applyNumberFormat="1" applyFont="1" applyBorder="1" applyAlignment="1">
      <alignment horizontal="left" vertical="top" wrapText="1"/>
    </xf>
    <xf numFmtId="166" fontId="6" fillId="0" borderId="3" xfId="0" applyNumberFormat="1" applyFont="1" applyFill="1" applyBorder="1" applyAlignment="1" applyProtection="1">
      <alignment horizontal="center" vertical="top" wrapText="1"/>
    </xf>
    <xf numFmtId="166" fontId="6" fillId="14" borderId="3" xfId="0" applyNumberFormat="1" applyFont="1" applyFill="1" applyBorder="1" applyAlignment="1" applyProtection="1">
      <alignment horizontal="center" vertical="top" wrapText="1"/>
    </xf>
    <xf numFmtId="0" fontId="22" fillId="0" borderId="3" xfId="0" applyFont="1" applyBorder="1" applyAlignment="1">
      <alignment vertical="top" wrapText="1"/>
    </xf>
    <xf numFmtId="0" fontId="6" fillId="0" borderId="8" xfId="0" applyFont="1" applyFill="1" applyBorder="1" applyAlignment="1">
      <alignment horizontal="center" vertical="top" wrapText="1"/>
    </xf>
    <xf numFmtId="166" fontId="6" fillId="0" borderId="3" xfId="0" applyNumberFormat="1" applyFont="1" applyBorder="1" applyAlignment="1">
      <alignment horizontal="center" vertical="top" wrapText="1"/>
    </xf>
    <xf numFmtId="14" fontId="21" fillId="0" borderId="8" xfId="0" applyNumberFormat="1" applyFont="1" applyBorder="1" applyAlignment="1">
      <alignment horizontal="center" vertical="top" wrapText="1"/>
    </xf>
    <xf numFmtId="0" fontId="22" fillId="0" borderId="3" xfId="0" applyFont="1" applyBorder="1" applyAlignment="1">
      <alignment horizontal="left" vertical="top" wrapText="1"/>
    </xf>
    <xf numFmtId="0" fontId="22" fillId="0" borderId="6" xfId="0" applyFont="1" applyBorder="1" applyAlignment="1">
      <alignment horizontal="left" vertical="top" wrapText="1"/>
    </xf>
    <xf numFmtId="0" fontId="21" fillId="0" borderId="3" xfId="0" applyFont="1" applyFill="1" applyBorder="1" applyAlignment="1">
      <alignment horizontal="center" vertical="top" wrapText="1"/>
    </xf>
    <xf numFmtId="0" fontId="21" fillId="0" borderId="3" xfId="0" applyFont="1" applyBorder="1" applyAlignment="1">
      <alignment horizontal="center" vertical="top" wrapText="1"/>
    </xf>
    <xf numFmtId="0" fontId="21" fillId="0" borderId="3" xfId="0" applyFont="1" applyFill="1" applyBorder="1" applyAlignment="1">
      <alignment horizontal="center" vertical="top" wrapText="1"/>
    </xf>
    <xf numFmtId="0" fontId="21" fillId="0" borderId="0" xfId="0" applyFont="1" applyAlignment="1">
      <alignment horizontal="center" vertical="top" wrapText="1"/>
    </xf>
    <xf numFmtId="49" fontId="14" fillId="46" borderId="0" xfId="0" applyNumberFormat="1" applyFont="1" applyFill="1" applyAlignment="1">
      <alignment horizontal="center"/>
    </xf>
    <xf numFmtId="2" fontId="14" fillId="0" borderId="3" xfId="1" applyNumberFormat="1" applyFont="1" applyBorder="1" applyAlignment="1">
      <alignment horizontal="center" vertical="center" wrapText="1"/>
    </xf>
    <xf numFmtId="2" fontId="14" fillId="40" borderId="3" xfId="1" applyNumberFormat="1" applyFont="1" applyFill="1" applyBorder="1" applyAlignment="1">
      <alignment horizontal="center" vertical="center" wrapText="1"/>
    </xf>
    <xf numFmtId="43" fontId="14" fillId="0" borderId="3" xfId="1" applyFont="1" applyFill="1" applyBorder="1" applyAlignment="1">
      <alignment vertical="center" wrapText="1"/>
    </xf>
    <xf numFmtId="43" fontId="14" fillId="40" borderId="3" xfId="1" applyFont="1" applyFill="1" applyBorder="1" applyAlignment="1">
      <alignment vertical="center" wrapText="1"/>
    </xf>
    <xf numFmtId="0" fontId="14" fillId="23" borderId="9" xfId="0" applyFont="1" applyFill="1" applyBorder="1" applyAlignment="1">
      <alignment horizontal="left" vertical="center" wrapText="1"/>
    </xf>
    <xf numFmtId="0" fontId="14" fillId="23" borderId="12" xfId="0" applyFont="1" applyFill="1" applyBorder="1" applyAlignment="1">
      <alignment horizontal="left" vertical="center" wrapText="1"/>
    </xf>
    <xf numFmtId="0" fontId="14" fillId="23" borderId="13" xfId="0" applyFont="1" applyFill="1" applyBorder="1" applyAlignment="1">
      <alignment horizontal="left" vertical="center" wrapText="1"/>
    </xf>
    <xf numFmtId="49" fontId="47" fillId="23" borderId="4" xfId="0" applyNumberFormat="1" applyFont="1" applyFill="1" applyBorder="1" applyAlignment="1">
      <alignment horizontal="center" vertical="center"/>
    </xf>
    <xf numFmtId="0" fontId="14" fillId="23" borderId="14" xfId="0" applyFont="1" applyFill="1" applyBorder="1" applyAlignment="1">
      <alignment horizontal="left" vertical="center" wrapText="1"/>
    </xf>
    <xf numFmtId="0" fontId="14" fillId="23" borderId="0" xfId="0" applyFont="1" applyFill="1" applyBorder="1" applyAlignment="1">
      <alignment horizontal="left" vertical="center" wrapText="1"/>
    </xf>
    <xf numFmtId="0" fontId="14" fillId="23" borderId="7" xfId="0" applyFont="1" applyFill="1" applyBorder="1" applyAlignment="1">
      <alignment horizontal="left" vertical="center" wrapText="1"/>
    </xf>
    <xf numFmtId="49" fontId="47" fillId="23" borderId="5" xfId="0" applyNumberFormat="1" applyFont="1" applyFill="1" applyBorder="1" applyAlignment="1">
      <alignment horizontal="center" vertical="center"/>
    </xf>
    <xf numFmtId="0" fontId="14" fillId="23" borderId="15" xfId="0" applyFont="1" applyFill="1" applyBorder="1" applyAlignment="1">
      <alignment horizontal="left" vertical="center" wrapText="1"/>
    </xf>
    <xf numFmtId="0" fontId="14" fillId="23" borderId="1" xfId="0" applyFont="1" applyFill="1" applyBorder="1" applyAlignment="1">
      <alignment horizontal="left" vertical="center" wrapText="1"/>
    </xf>
    <xf numFmtId="0" fontId="14" fillId="23" borderId="16" xfId="0" applyFont="1" applyFill="1" applyBorder="1" applyAlignment="1">
      <alignment horizontal="left" vertical="center" wrapText="1"/>
    </xf>
    <xf numFmtId="49" fontId="47" fillId="23" borderId="6" xfId="0" applyNumberFormat="1" applyFont="1" applyFill="1" applyBorder="1" applyAlignment="1">
      <alignment horizontal="center" vertical="center"/>
    </xf>
    <xf numFmtId="43" fontId="14" fillId="40" borderId="4" xfId="1" applyFont="1" applyFill="1" applyBorder="1" applyAlignment="1">
      <alignment horizontal="center" vertical="center" wrapText="1"/>
    </xf>
    <xf numFmtId="43" fontId="14" fillId="40" borderId="5" xfId="1" applyFont="1" applyFill="1" applyBorder="1" applyAlignment="1">
      <alignment horizontal="center" vertical="center" wrapText="1"/>
    </xf>
    <xf numFmtId="43" fontId="14" fillId="40" borderId="6" xfId="1" applyFont="1" applyFill="1" applyBorder="1" applyAlignment="1">
      <alignment horizontal="center" vertical="center" wrapText="1"/>
    </xf>
    <xf numFmtId="43" fontId="14" fillId="40" borderId="6" xfId="1" applyFont="1" applyFill="1" applyBorder="1" applyAlignment="1">
      <alignment horizontal="center" vertical="center" wrapText="1"/>
    </xf>
    <xf numFmtId="0" fontId="14" fillId="40" borderId="6" xfId="0" applyFont="1" applyFill="1" applyBorder="1" applyAlignment="1">
      <alignment horizontal="center" vertical="center" wrapText="1"/>
    </xf>
    <xf numFmtId="49" fontId="47" fillId="40" borderId="6" xfId="0" applyNumberFormat="1" applyFont="1" applyFill="1" applyBorder="1" applyAlignment="1">
      <alignment horizontal="center" vertical="center"/>
    </xf>
    <xf numFmtId="0" fontId="14" fillId="23" borderId="9" xfId="0" applyFont="1" applyFill="1" applyBorder="1" applyAlignment="1">
      <alignment vertical="center" wrapText="1"/>
    </xf>
    <xf numFmtId="0" fontId="14" fillId="23" borderId="12" xfId="0" applyFont="1" applyFill="1" applyBorder="1" applyAlignment="1">
      <alignment vertical="center" wrapText="1"/>
    </xf>
    <xf numFmtId="0" fontId="14" fillId="23" borderId="13" xfId="0" applyFont="1" applyFill="1" applyBorder="1" applyAlignment="1">
      <alignment vertical="center" wrapText="1"/>
    </xf>
    <xf numFmtId="49" fontId="14" fillId="23" borderId="4" xfId="0" applyNumberFormat="1" applyFont="1" applyFill="1" applyBorder="1" applyAlignment="1">
      <alignment horizontal="center" vertical="center"/>
    </xf>
    <xf numFmtId="0" fontId="14" fillId="23" borderId="14" xfId="0" applyFont="1" applyFill="1" applyBorder="1" applyAlignment="1">
      <alignment vertical="center" wrapText="1"/>
    </xf>
    <xf numFmtId="0" fontId="14" fillId="23" borderId="0" xfId="0" applyFont="1" applyFill="1" applyBorder="1" applyAlignment="1">
      <alignment vertical="center" wrapText="1"/>
    </xf>
    <xf numFmtId="0" fontId="14" fillId="23" borderId="7" xfId="0" applyFont="1" applyFill="1" applyBorder="1" applyAlignment="1">
      <alignment vertical="center" wrapText="1"/>
    </xf>
    <xf numFmtId="49" fontId="14" fillId="23" borderId="5" xfId="0" applyNumberFormat="1" applyFont="1" applyFill="1" applyBorder="1" applyAlignment="1">
      <alignment horizontal="center" vertical="center"/>
    </xf>
    <xf numFmtId="0" fontId="14" fillId="23" borderId="15" xfId="0" applyFont="1" applyFill="1" applyBorder="1" applyAlignment="1">
      <alignment vertical="center" wrapText="1"/>
    </xf>
    <xf numFmtId="0" fontId="14" fillId="23" borderId="1" xfId="0" applyFont="1" applyFill="1" applyBorder="1" applyAlignment="1">
      <alignment vertical="center" wrapText="1"/>
    </xf>
    <xf numFmtId="0" fontId="14" fillId="23" borderId="16" xfId="0" applyFont="1" applyFill="1" applyBorder="1" applyAlignment="1">
      <alignment vertical="center" wrapText="1"/>
    </xf>
    <xf numFmtId="49" fontId="14" fillId="23" borderId="6" xfId="0" applyNumberFormat="1" applyFont="1" applyFill="1" applyBorder="1" applyAlignment="1">
      <alignment horizontal="center" vertical="center"/>
    </xf>
    <xf numFmtId="0" fontId="0" fillId="0" borderId="0" xfId="0" applyAlignment="1">
      <alignment wrapText="1"/>
    </xf>
    <xf numFmtId="166" fontId="0" fillId="0" borderId="0" xfId="0" applyNumberFormat="1" applyFill="1" applyAlignment="1">
      <alignment wrapText="1"/>
    </xf>
    <xf numFmtId="0" fontId="0" fillId="0" borderId="0" xfId="0" applyFill="1" applyAlignment="1">
      <alignment wrapText="1"/>
    </xf>
    <xf numFmtId="0" fontId="0" fillId="21" borderId="0" xfId="0" applyFill="1" applyAlignment="1">
      <alignment wrapText="1"/>
    </xf>
    <xf numFmtId="0" fontId="0" fillId="0" borderId="0" xfId="0" applyAlignment="1">
      <alignment horizontal="left" wrapText="1"/>
    </xf>
    <xf numFmtId="0" fontId="38" fillId="0" borderId="0" xfId="0" applyFont="1" applyAlignment="1">
      <alignment wrapText="1"/>
    </xf>
    <xf numFmtId="0" fontId="0" fillId="0" borderId="0" xfId="0" applyAlignment="1">
      <alignment horizontal="left"/>
    </xf>
    <xf numFmtId="0" fontId="40" fillId="0" borderId="0" xfId="0" applyFont="1" applyFill="1" applyBorder="1" applyAlignment="1">
      <alignment horizontal="left" wrapText="1"/>
    </xf>
    <xf numFmtId="0" fontId="40" fillId="0" borderId="7" xfId="0" applyFont="1" applyFill="1" applyBorder="1" applyAlignment="1">
      <alignment horizontal="left" wrapText="1"/>
    </xf>
    <xf numFmtId="2" fontId="20" fillId="0" borderId="0" xfId="0" applyNumberFormat="1" applyFont="1" applyFill="1" applyBorder="1" applyAlignment="1">
      <alignment horizontal="left" vertical="top" wrapText="1"/>
    </xf>
    <xf numFmtId="2" fontId="20" fillId="0" borderId="7" xfId="0" applyNumberFormat="1" applyFont="1" applyFill="1" applyBorder="1" applyAlignment="1">
      <alignment horizontal="left" vertical="top" wrapText="1"/>
    </xf>
    <xf numFmtId="0" fontId="21" fillId="0" borderId="0" xfId="0" applyFont="1" applyFill="1" applyAlignment="1">
      <alignment wrapText="1"/>
    </xf>
    <xf numFmtId="166" fontId="7" fillId="0" borderId="3" xfId="0" applyNumberFormat="1" applyFont="1" applyFill="1" applyBorder="1" applyAlignment="1">
      <alignment horizontal="center" vertical="center" wrapText="1"/>
    </xf>
    <xf numFmtId="2" fontId="7" fillId="0" borderId="3" xfId="0" applyNumberFormat="1" applyFont="1" applyFill="1" applyBorder="1" applyAlignment="1">
      <alignment horizontal="center" vertical="top" wrapText="1"/>
    </xf>
    <xf numFmtId="2" fontId="7" fillId="0" borderId="3" xfId="0" applyNumberFormat="1" applyFont="1" applyFill="1" applyBorder="1" applyAlignment="1">
      <alignment horizontal="left" vertical="center" wrapText="1"/>
    </xf>
    <xf numFmtId="166" fontId="21" fillId="0" borderId="0" xfId="0" applyNumberFormat="1" applyFont="1" applyFill="1" applyAlignment="1">
      <alignment wrapText="1"/>
    </xf>
    <xf numFmtId="0" fontId="7" fillId="0" borderId="3" xfId="0" applyFont="1" applyFill="1" applyBorder="1" applyAlignment="1">
      <alignment horizontal="center" vertical="center" wrapText="1"/>
    </xf>
    <xf numFmtId="166" fontId="6" fillId="0" borderId="3" xfId="0" applyNumberFormat="1" applyFont="1" applyFill="1" applyBorder="1" applyAlignment="1">
      <alignment horizontal="center" vertical="center" wrapText="1"/>
    </xf>
    <xf numFmtId="2" fontId="6" fillId="0" borderId="3" xfId="0" applyNumberFormat="1" applyFont="1" applyFill="1" applyBorder="1" applyAlignment="1">
      <alignment horizontal="center" vertical="center" wrapText="1"/>
    </xf>
    <xf numFmtId="2" fontId="6" fillId="21" borderId="3" xfId="0" applyNumberFormat="1" applyFont="1" applyFill="1" applyBorder="1" applyAlignment="1">
      <alignment horizontal="center" vertical="center" wrapText="1"/>
    </xf>
    <xf numFmtId="49" fontId="21" fillId="0" borderId="3" xfId="0" applyNumberFormat="1" applyFont="1" applyFill="1" applyBorder="1" applyAlignment="1">
      <alignment wrapText="1"/>
    </xf>
    <xf numFmtId="2" fontId="6" fillId="0" borderId="3" xfId="0" applyNumberFormat="1" applyFont="1" applyFill="1" applyBorder="1" applyAlignment="1">
      <alignment horizontal="center" vertical="center" wrapText="1"/>
    </xf>
    <xf numFmtId="2" fontId="6" fillId="21" borderId="3" xfId="0" applyNumberFormat="1" applyFont="1" applyFill="1" applyBorder="1" applyAlignment="1">
      <alignment horizontal="center" vertical="center" wrapText="1"/>
    </xf>
    <xf numFmtId="2" fontId="6" fillId="14" borderId="3" xfId="0" applyNumberFormat="1" applyFont="1" applyFill="1" applyBorder="1" applyAlignment="1">
      <alignment horizontal="center" vertical="center" wrapText="1"/>
    </xf>
    <xf numFmtId="2" fontId="6" fillId="14" borderId="3" xfId="0" applyNumberFormat="1" applyFont="1" applyFill="1" applyBorder="1" applyAlignment="1">
      <alignment horizontal="center" vertical="center" wrapText="1"/>
    </xf>
    <xf numFmtId="49" fontId="6" fillId="14" borderId="3" xfId="0" applyNumberFormat="1" applyFont="1" applyFill="1" applyBorder="1" applyAlignment="1">
      <alignment horizontal="center" vertical="center" wrapText="1"/>
    </xf>
    <xf numFmtId="0" fontId="6" fillId="0" borderId="0" xfId="0" applyFont="1" applyFill="1" applyAlignment="1">
      <alignment wrapText="1"/>
    </xf>
    <xf numFmtId="49" fontId="6" fillId="14" borderId="3" xfId="0" applyNumberFormat="1" applyFont="1" applyFill="1" applyBorder="1" applyAlignment="1">
      <alignment wrapText="1"/>
    </xf>
    <xf numFmtId="49" fontId="21" fillId="14" borderId="3" xfId="0" applyNumberFormat="1" applyFont="1" applyFill="1" applyBorder="1" applyAlignment="1">
      <alignment wrapText="1"/>
    </xf>
    <xf numFmtId="2" fontId="21" fillId="14" borderId="3" xfId="0" applyNumberFormat="1" applyFont="1" applyFill="1" applyBorder="1" applyAlignment="1">
      <alignment horizontal="center" vertical="center" wrapText="1"/>
    </xf>
    <xf numFmtId="49" fontId="21" fillId="14" borderId="0" xfId="0" applyNumberFormat="1" applyFont="1" applyFill="1" applyAlignment="1">
      <alignment wrapText="1"/>
    </xf>
    <xf numFmtId="2" fontId="6" fillId="14" borderId="4" xfId="0" applyNumberFormat="1" applyFont="1" applyFill="1" applyBorder="1" applyAlignment="1">
      <alignment horizontal="center" vertical="center" wrapText="1"/>
    </xf>
    <xf numFmtId="2" fontId="6" fillId="14" borderId="5" xfId="0" applyNumberFormat="1" applyFont="1" applyFill="1" applyBorder="1" applyAlignment="1">
      <alignment horizontal="center" vertical="center" wrapText="1"/>
    </xf>
    <xf numFmtId="2" fontId="6" fillId="14" borderId="6" xfId="0" applyNumberFormat="1" applyFont="1" applyFill="1" applyBorder="1" applyAlignment="1">
      <alignment horizontal="center" vertical="center" wrapText="1"/>
    </xf>
    <xf numFmtId="0" fontId="21" fillId="47" borderId="0" xfId="0" applyFont="1" applyFill="1" applyAlignment="1">
      <alignment wrapText="1"/>
    </xf>
    <xf numFmtId="0" fontId="22" fillId="0" borderId="0" xfId="0" applyFont="1" applyFill="1" applyAlignment="1">
      <alignment wrapText="1"/>
    </xf>
    <xf numFmtId="4" fontId="22" fillId="0" borderId="0" xfId="0" applyNumberFormat="1" applyFont="1" applyFill="1" applyAlignment="1">
      <alignment wrapText="1"/>
    </xf>
    <xf numFmtId="2" fontId="7" fillId="14" borderId="9" xfId="0" applyNumberFormat="1" applyFont="1" applyFill="1" applyBorder="1" applyAlignment="1">
      <alignment horizontal="center" vertical="center" wrapText="1"/>
    </xf>
    <xf numFmtId="2" fontId="7" fillId="14" borderId="12" xfId="0" applyNumberFormat="1" applyFont="1" applyFill="1" applyBorder="1" applyAlignment="1">
      <alignment horizontal="center" vertical="center" wrapText="1"/>
    </xf>
    <xf numFmtId="2" fontId="7" fillId="14" borderId="13" xfId="0" applyNumberFormat="1" applyFont="1" applyFill="1" applyBorder="1" applyAlignment="1">
      <alignment horizontal="center" vertical="center" wrapText="1"/>
    </xf>
    <xf numFmtId="2" fontId="7" fillId="14" borderId="14" xfId="0" applyNumberFormat="1" applyFont="1" applyFill="1" applyBorder="1" applyAlignment="1">
      <alignment horizontal="center" vertical="center" wrapText="1"/>
    </xf>
    <xf numFmtId="2" fontId="7" fillId="14" borderId="0" xfId="0" applyNumberFormat="1" applyFont="1" applyFill="1" applyBorder="1" applyAlignment="1">
      <alignment horizontal="center" vertical="center" wrapText="1"/>
    </xf>
    <xf numFmtId="2" fontId="7" fillId="14" borderId="7" xfId="0" applyNumberFormat="1" applyFont="1" applyFill="1" applyBorder="1" applyAlignment="1">
      <alignment horizontal="center" vertical="center" wrapText="1"/>
    </xf>
    <xf numFmtId="2" fontId="7" fillId="14" borderId="15" xfId="0" applyNumberFormat="1" applyFont="1" applyFill="1" applyBorder="1" applyAlignment="1">
      <alignment horizontal="center" vertical="center" wrapText="1"/>
    </xf>
    <xf numFmtId="2" fontId="7" fillId="14" borderId="1" xfId="0" applyNumberFormat="1" applyFont="1" applyFill="1" applyBorder="1" applyAlignment="1">
      <alignment horizontal="center" vertical="center" wrapText="1"/>
    </xf>
    <xf numFmtId="2" fontId="7" fillId="14" borderId="16" xfId="0" applyNumberFormat="1" applyFont="1" applyFill="1" applyBorder="1" applyAlignment="1">
      <alignment horizontal="center" vertical="center" wrapText="1"/>
    </xf>
    <xf numFmtId="49" fontId="6" fillId="14" borderId="3" xfId="0" applyNumberFormat="1" applyFont="1" applyFill="1" applyBorder="1" applyAlignment="1">
      <alignment horizontal="center" vertical="center" wrapText="1"/>
    </xf>
    <xf numFmtId="0" fontId="21" fillId="0" borderId="0" xfId="0" applyFont="1" applyFill="1" applyAlignment="1">
      <alignment horizontal="center" wrapText="1"/>
    </xf>
    <xf numFmtId="0" fontId="23" fillId="0" borderId="0" xfId="0" applyFont="1" applyFill="1" applyAlignment="1">
      <alignment horizontal="center" wrapText="1"/>
    </xf>
    <xf numFmtId="0" fontId="21" fillId="14" borderId="4" xfId="0" applyFont="1" applyFill="1" applyBorder="1" applyAlignment="1">
      <alignment horizontal="center" vertical="center" wrapText="1"/>
    </xf>
    <xf numFmtId="0" fontId="21" fillId="14" borderId="5" xfId="0" applyFont="1" applyFill="1" applyBorder="1" applyAlignment="1">
      <alignment horizontal="center" vertical="center" wrapText="1"/>
    </xf>
    <xf numFmtId="0" fontId="21" fillId="14" borderId="6" xfId="0" applyFont="1" applyFill="1" applyBorder="1" applyAlignment="1">
      <alignment horizontal="center" vertical="center" wrapText="1"/>
    </xf>
    <xf numFmtId="49" fontId="21" fillId="14" borderId="0" xfId="0" applyNumberFormat="1" applyFont="1" applyFill="1" applyAlignment="1">
      <alignment horizontal="center" vertical="center" wrapText="1"/>
    </xf>
    <xf numFmtId="0" fontId="21" fillId="0" borderId="0" xfId="0" applyFont="1" applyFill="1"/>
    <xf numFmtId="4" fontId="21" fillId="14" borderId="3" xfId="0" applyNumberFormat="1" applyFont="1" applyFill="1" applyBorder="1" applyAlignment="1">
      <alignment horizontal="center" vertical="center" wrapText="1"/>
    </xf>
    <xf numFmtId="0" fontId="21" fillId="14" borderId="0" xfId="0" applyFont="1" applyFill="1" applyAlignment="1">
      <alignment wrapText="1"/>
    </xf>
    <xf numFmtId="0" fontId="23" fillId="14" borderId="4" xfId="0" applyFont="1" applyFill="1" applyBorder="1" applyAlignment="1">
      <alignment horizontal="center" vertical="center" wrapText="1"/>
    </xf>
    <xf numFmtId="0" fontId="23" fillId="14" borderId="5" xfId="0" applyFont="1" applyFill="1" applyBorder="1" applyAlignment="1">
      <alignment horizontal="center" vertical="center" wrapText="1"/>
    </xf>
    <xf numFmtId="0" fontId="23" fillId="14" borderId="6" xfId="0" applyFont="1" applyFill="1" applyBorder="1" applyAlignment="1">
      <alignment horizontal="center" vertical="center" wrapText="1"/>
    </xf>
    <xf numFmtId="0" fontId="21" fillId="21" borderId="0" xfId="0" applyFont="1" applyFill="1" applyAlignment="1">
      <alignment wrapText="1"/>
    </xf>
    <xf numFmtId="2" fontId="23" fillId="14" borderId="3" xfId="0" applyNumberFormat="1" applyFont="1" applyFill="1" applyBorder="1" applyAlignment="1">
      <alignment horizontal="center" vertical="center" wrapText="1"/>
    </xf>
    <xf numFmtId="2" fontId="23" fillId="14" borderId="3" xfId="0" applyNumberFormat="1" applyFont="1" applyFill="1" applyBorder="1" applyAlignment="1">
      <alignment horizontal="center" vertical="center" wrapText="1"/>
    </xf>
    <xf numFmtId="0" fontId="21" fillId="21" borderId="0" xfId="0" applyFont="1" applyFill="1" applyAlignment="1">
      <alignment horizontal="center" wrapText="1"/>
    </xf>
    <xf numFmtId="2" fontId="23" fillId="14" borderId="4" xfId="0" applyNumberFormat="1" applyFont="1" applyFill="1" applyBorder="1" applyAlignment="1">
      <alignment horizontal="center" vertical="center" wrapText="1"/>
    </xf>
    <xf numFmtId="2" fontId="23" fillId="14" borderId="5" xfId="0" applyNumberFormat="1" applyFont="1" applyFill="1" applyBorder="1" applyAlignment="1">
      <alignment horizontal="center" vertical="center" wrapText="1"/>
    </xf>
    <xf numFmtId="2" fontId="23" fillId="14" borderId="6" xfId="0" applyNumberFormat="1" applyFont="1" applyFill="1" applyBorder="1" applyAlignment="1">
      <alignment horizontal="center" vertical="center" wrapText="1"/>
    </xf>
    <xf numFmtId="14" fontId="23" fillId="14" borderId="4" xfId="0" applyNumberFormat="1" applyFont="1" applyFill="1" applyBorder="1" applyAlignment="1">
      <alignment horizontal="center" vertical="center" wrapText="1"/>
    </xf>
    <xf numFmtId="14" fontId="23" fillId="14" borderId="5" xfId="0" applyNumberFormat="1" applyFont="1" applyFill="1" applyBorder="1" applyAlignment="1">
      <alignment horizontal="center" vertical="center" wrapText="1"/>
    </xf>
    <xf numFmtId="14" fontId="23" fillId="14" borderId="6" xfId="0" applyNumberFormat="1" applyFont="1" applyFill="1" applyBorder="1" applyAlignment="1">
      <alignment horizontal="center" vertical="center" wrapText="1"/>
    </xf>
    <xf numFmtId="2" fontId="21" fillId="14" borderId="3" xfId="0" applyNumberFormat="1" applyFont="1" applyFill="1" applyBorder="1" applyAlignment="1">
      <alignment horizontal="center" vertical="center" wrapText="1"/>
    </xf>
    <xf numFmtId="49" fontId="21" fillId="14" borderId="3" xfId="0" applyNumberFormat="1" applyFont="1" applyFill="1" applyBorder="1" applyAlignment="1">
      <alignment horizontal="center" vertical="center" wrapText="1"/>
    </xf>
    <xf numFmtId="2" fontId="6" fillId="14" borderId="4" xfId="0" applyNumberFormat="1" applyFont="1" applyFill="1" applyBorder="1" applyAlignment="1">
      <alignment horizontal="center" vertical="center" wrapText="1" readingOrder="1"/>
    </xf>
    <xf numFmtId="49" fontId="6" fillId="14" borderId="4" xfId="0" applyNumberFormat="1" applyFont="1" applyFill="1" applyBorder="1" applyAlignment="1">
      <alignment horizontal="center" vertical="center" wrapText="1" readingOrder="1"/>
    </xf>
    <xf numFmtId="2" fontId="6" fillId="14" borderId="5" xfId="0" applyNumberFormat="1" applyFont="1" applyFill="1" applyBorder="1" applyAlignment="1">
      <alignment horizontal="center" vertical="center" wrapText="1" readingOrder="1"/>
    </xf>
    <xf numFmtId="49" fontId="6" fillId="14" borderId="5" xfId="0" applyNumberFormat="1" applyFont="1" applyFill="1" applyBorder="1" applyAlignment="1">
      <alignment horizontal="center" vertical="center" wrapText="1" readingOrder="1"/>
    </xf>
    <xf numFmtId="2" fontId="6" fillId="14" borderId="6" xfId="0" applyNumberFormat="1" applyFont="1" applyFill="1" applyBorder="1" applyAlignment="1">
      <alignment horizontal="center" vertical="center" wrapText="1" readingOrder="1"/>
    </xf>
    <xf numFmtId="49" fontId="6" fillId="14" borderId="6" xfId="0" applyNumberFormat="1" applyFont="1" applyFill="1" applyBorder="1" applyAlignment="1">
      <alignment horizontal="center" vertical="center" wrapText="1" readingOrder="1"/>
    </xf>
    <xf numFmtId="2" fontId="6" fillId="21" borderId="4"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2" fontId="6" fillId="21" borderId="5" xfId="0" applyNumberFormat="1" applyFont="1" applyFill="1" applyBorder="1" applyAlignment="1">
      <alignment horizontal="center" vertical="center" wrapText="1"/>
    </xf>
    <xf numFmtId="2" fontId="6" fillId="21" borderId="6"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 fontId="21" fillId="0" borderId="0" xfId="0" applyNumberFormat="1" applyFont="1" applyFill="1" applyAlignment="1">
      <alignment wrapText="1"/>
    </xf>
    <xf numFmtId="0" fontId="7" fillId="0" borderId="0" xfId="0" applyFont="1" applyFill="1" applyAlignment="1">
      <alignment wrapText="1"/>
    </xf>
    <xf numFmtId="4" fontId="7" fillId="0" borderId="0" xfId="0" applyNumberFormat="1" applyFont="1" applyFill="1" applyAlignment="1">
      <alignment wrapText="1"/>
    </xf>
    <xf numFmtId="0" fontId="6" fillId="0" borderId="0" xfId="0" applyFont="1" applyFill="1" applyBorder="1" applyAlignment="1">
      <alignment wrapText="1"/>
    </xf>
    <xf numFmtId="166" fontId="6" fillId="0" borderId="4" xfId="0" applyNumberFormat="1" applyFont="1" applyFill="1" applyBorder="1" applyAlignment="1">
      <alignment horizontal="center" vertical="top" wrapText="1"/>
    </xf>
    <xf numFmtId="166" fontId="6" fillId="0" borderId="3" xfId="0" applyNumberFormat="1" applyFont="1" applyFill="1" applyBorder="1" applyAlignment="1">
      <alignment horizontal="center" vertical="top" wrapText="1"/>
    </xf>
    <xf numFmtId="2" fontId="6" fillId="0" borderId="4" xfId="0" applyNumberFormat="1" applyFont="1" applyFill="1" applyBorder="1" applyAlignment="1">
      <alignment horizontal="center" vertical="top" wrapText="1"/>
    </xf>
    <xf numFmtId="2" fontId="21" fillId="14" borderId="4" xfId="0" applyNumberFormat="1" applyFont="1" applyFill="1" applyBorder="1" applyAlignment="1">
      <alignment horizontal="center" vertical="top" wrapText="1"/>
    </xf>
    <xf numFmtId="2" fontId="6" fillId="21" borderId="6" xfId="0" applyNumberFormat="1" applyFont="1" applyFill="1" applyBorder="1" applyAlignment="1">
      <alignment horizontal="center" vertical="top" wrapText="1"/>
    </xf>
    <xf numFmtId="49" fontId="6" fillId="0" borderId="4" xfId="0" applyNumberFormat="1" applyFont="1" applyFill="1" applyBorder="1" applyAlignment="1">
      <alignment horizontal="center" vertical="top" wrapText="1"/>
    </xf>
    <xf numFmtId="166" fontId="6" fillId="0" borderId="6" xfId="0" applyNumberFormat="1" applyFont="1" applyFill="1" applyBorder="1" applyAlignment="1">
      <alignment horizontal="center" vertical="top" wrapText="1"/>
    </xf>
    <xf numFmtId="2" fontId="6" fillId="0" borderId="6" xfId="0" applyNumberFormat="1" applyFont="1" applyFill="1" applyBorder="1" applyAlignment="1">
      <alignment horizontal="center" vertical="top" wrapText="1"/>
    </xf>
    <xf numFmtId="2" fontId="21" fillId="14" borderId="6" xfId="0" applyNumberFormat="1" applyFont="1" applyFill="1" applyBorder="1" applyAlignment="1">
      <alignment horizontal="center" vertical="top" wrapText="1"/>
    </xf>
    <xf numFmtId="2" fontId="6" fillId="21" borderId="3" xfId="0" applyNumberFormat="1" applyFont="1" applyFill="1" applyBorder="1" applyAlignment="1">
      <alignment horizontal="center" vertical="top" wrapText="1"/>
    </xf>
    <xf numFmtId="49" fontId="6" fillId="0" borderId="6" xfId="0" applyNumberFormat="1" applyFont="1" applyFill="1" applyBorder="1" applyAlignment="1">
      <alignment horizontal="center" vertical="top" wrapText="1"/>
    </xf>
    <xf numFmtId="2" fontId="6" fillId="0" borderId="4" xfId="0" applyNumberFormat="1" applyFont="1" applyFill="1" applyBorder="1" applyAlignment="1">
      <alignment horizontal="center" vertical="center" wrapText="1"/>
    </xf>
    <xf numFmtId="2" fontId="6" fillId="0" borderId="5" xfId="0" applyNumberFormat="1" applyFont="1" applyFill="1" applyBorder="1" applyAlignment="1">
      <alignment horizontal="center" vertical="center" wrapText="1"/>
    </xf>
    <xf numFmtId="2" fontId="6" fillId="0" borderId="6" xfId="0" applyNumberFormat="1" applyFont="1" applyFill="1" applyBorder="1" applyAlignment="1">
      <alignment horizontal="center" vertical="center" wrapText="1"/>
    </xf>
    <xf numFmtId="0" fontId="6" fillId="21" borderId="4" xfId="0" applyFont="1" applyFill="1" applyBorder="1" applyAlignment="1">
      <alignment horizontal="center" vertical="center" wrapText="1"/>
    </xf>
    <xf numFmtId="0" fontId="6" fillId="21" borderId="5" xfId="0" applyFont="1" applyFill="1" applyBorder="1" applyAlignment="1">
      <alignment horizontal="center" vertical="center" wrapText="1"/>
    </xf>
    <xf numFmtId="0" fontId="6" fillId="21" borderId="6" xfId="0" applyFont="1" applyFill="1" applyBorder="1" applyAlignment="1">
      <alignment horizontal="center" vertical="center" wrapText="1"/>
    </xf>
    <xf numFmtId="0" fontId="6" fillId="21" borderId="4" xfId="0" applyNumberFormat="1" applyFont="1" applyFill="1" applyBorder="1" applyAlignment="1">
      <alignment horizontal="center" vertical="center" wrapText="1"/>
    </xf>
    <xf numFmtId="0" fontId="6" fillId="21" borderId="5" xfId="0" applyNumberFormat="1" applyFont="1" applyFill="1" applyBorder="1" applyAlignment="1">
      <alignment horizontal="center" vertical="center" wrapText="1"/>
    </xf>
    <xf numFmtId="0" fontId="6" fillId="21" borderId="6" xfId="0" applyNumberFormat="1" applyFont="1" applyFill="1" applyBorder="1" applyAlignment="1">
      <alignment horizontal="center" vertical="center" wrapText="1"/>
    </xf>
    <xf numFmtId="166" fontId="6" fillId="0" borderId="0" xfId="0" applyNumberFormat="1" applyFont="1" applyFill="1" applyAlignment="1">
      <alignment wrapText="1"/>
    </xf>
    <xf numFmtId="14" fontId="6" fillId="0" borderId="4" xfId="0" applyNumberFormat="1" applyFont="1" applyFill="1" applyBorder="1" applyAlignment="1">
      <alignment horizontal="center" vertical="center" wrapText="1"/>
    </xf>
    <xf numFmtId="14" fontId="6" fillId="0" borderId="5" xfId="0" applyNumberFormat="1" applyFont="1" applyFill="1" applyBorder="1" applyAlignment="1">
      <alignment horizontal="center" vertical="center" wrapText="1"/>
    </xf>
    <xf numFmtId="14" fontId="6" fillId="0" borderId="6" xfId="0" applyNumberFormat="1" applyFont="1" applyFill="1" applyBorder="1" applyAlignment="1">
      <alignment horizontal="center" vertical="center" wrapText="1"/>
    </xf>
    <xf numFmtId="2" fontId="6" fillId="0" borderId="3" xfId="0" applyNumberFormat="1" applyFont="1" applyFill="1" applyBorder="1" applyAlignment="1">
      <alignment horizontal="center" vertical="top" wrapText="1"/>
    </xf>
    <xf numFmtId="2" fontId="6" fillId="14" borderId="4" xfId="0" applyNumberFormat="1" applyFont="1" applyFill="1" applyBorder="1" applyAlignment="1">
      <alignment horizontal="center" vertical="center" wrapText="1"/>
    </xf>
    <xf numFmtId="2" fontId="6" fillId="0" borderId="4"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2" fontId="6" fillId="14" borderId="5" xfId="0" applyNumberFormat="1" applyFont="1" applyFill="1" applyBorder="1" applyAlignment="1">
      <alignment horizontal="center" vertical="center" wrapText="1"/>
    </xf>
    <xf numFmtId="2" fontId="6" fillId="0" borderId="5" xfId="0" applyNumberFormat="1" applyFont="1" applyFill="1" applyBorder="1" applyAlignment="1">
      <alignment horizontal="center" vertical="center" wrapText="1"/>
    </xf>
    <xf numFmtId="49" fontId="6" fillId="0" borderId="5" xfId="0" applyNumberFormat="1" applyFont="1" applyFill="1" applyBorder="1" applyAlignment="1">
      <alignment horizontal="center" vertical="center" wrapText="1"/>
    </xf>
    <xf numFmtId="2" fontId="6" fillId="14" borderId="6" xfId="0" applyNumberFormat="1" applyFont="1" applyFill="1" applyBorder="1" applyAlignment="1">
      <alignment horizontal="center" vertical="center" wrapText="1"/>
    </xf>
    <xf numFmtId="2" fontId="6" fillId="0" borderId="6"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wrapText="1"/>
    </xf>
    <xf numFmtId="49" fontId="6" fillId="0" borderId="0" xfId="0" applyNumberFormat="1" applyFont="1" applyFill="1" applyAlignment="1">
      <alignment horizontal="center" vertical="center" wrapText="1"/>
    </xf>
    <xf numFmtId="14" fontId="6" fillId="21" borderId="4" xfId="0" applyNumberFormat="1" applyFont="1" applyFill="1" applyBorder="1" applyAlignment="1">
      <alignment horizontal="center" vertical="center" wrapText="1"/>
    </xf>
    <xf numFmtId="14" fontId="6" fillId="21" borderId="5" xfId="0" applyNumberFormat="1" applyFont="1" applyFill="1" applyBorder="1" applyAlignment="1">
      <alignment horizontal="center" vertical="center" wrapText="1"/>
    </xf>
    <xf numFmtId="14" fontId="6" fillId="21" borderId="6" xfId="0" applyNumberFormat="1" applyFont="1" applyFill="1" applyBorder="1" applyAlignment="1">
      <alignment horizontal="center" vertical="center" wrapText="1"/>
    </xf>
    <xf numFmtId="0" fontId="6" fillId="0" borderId="0" xfId="0" applyFont="1" applyAlignment="1">
      <alignment wrapText="1"/>
    </xf>
    <xf numFmtId="0" fontId="6" fillId="47" borderId="0" xfId="0" applyFont="1" applyFill="1" applyAlignment="1">
      <alignment wrapText="1"/>
    </xf>
    <xf numFmtId="166" fontId="6" fillId="47" borderId="3" xfId="0" applyNumberFormat="1" applyFont="1" applyFill="1" applyBorder="1" applyAlignment="1">
      <alignment horizontal="center" vertical="center" wrapText="1"/>
    </xf>
    <xf numFmtId="2" fontId="6" fillId="47" borderId="3" xfId="0" applyNumberFormat="1" applyFont="1" applyFill="1" applyBorder="1" applyAlignment="1">
      <alignment horizontal="center" vertical="center" wrapText="1"/>
    </xf>
    <xf numFmtId="2" fontId="6" fillId="47" borderId="3" xfId="0" applyNumberFormat="1" applyFont="1" applyFill="1" applyBorder="1" applyAlignment="1">
      <alignment horizontal="center" vertical="center" wrapText="1"/>
    </xf>
    <xf numFmtId="2" fontId="6" fillId="47" borderId="4" xfId="0" applyNumberFormat="1" applyFont="1" applyFill="1" applyBorder="1" applyAlignment="1">
      <alignment horizontal="center" vertical="center" wrapText="1"/>
    </xf>
    <xf numFmtId="49" fontId="6" fillId="47" borderId="3" xfId="0" applyNumberFormat="1" applyFont="1" applyFill="1" applyBorder="1" applyAlignment="1">
      <alignment horizontal="center" vertical="center" wrapText="1"/>
    </xf>
    <xf numFmtId="0" fontId="6" fillId="47" borderId="3" xfId="0" applyFont="1" applyFill="1" applyBorder="1" applyAlignment="1">
      <alignment horizontal="center" vertical="center" wrapText="1"/>
    </xf>
    <xf numFmtId="2" fontId="6" fillId="47" borderId="5" xfId="0" applyNumberFormat="1" applyFont="1" applyFill="1" applyBorder="1" applyAlignment="1">
      <alignment horizontal="center" vertical="center" wrapText="1"/>
    </xf>
    <xf numFmtId="2" fontId="6" fillId="47" borderId="6" xfId="0" applyNumberFormat="1" applyFont="1" applyFill="1" applyBorder="1" applyAlignment="1">
      <alignment horizontal="center" vertical="center" wrapText="1"/>
    </xf>
    <xf numFmtId="2" fontId="7" fillId="0" borderId="9" xfId="0" applyNumberFormat="1" applyFont="1" applyFill="1" applyBorder="1" applyAlignment="1">
      <alignment horizontal="center" vertical="center" wrapText="1"/>
    </xf>
    <xf numFmtId="2" fontId="7" fillId="0" borderId="12" xfId="0" applyNumberFormat="1" applyFont="1" applyFill="1" applyBorder="1" applyAlignment="1">
      <alignment horizontal="center" vertical="center" wrapText="1"/>
    </xf>
    <xf numFmtId="2" fontId="7" fillId="0" borderId="13" xfId="0" applyNumberFormat="1" applyFont="1" applyFill="1" applyBorder="1" applyAlignment="1">
      <alignment horizontal="center" vertical="center" wrapText="1"/>
    </xf>
    <xf numFmtId="2" fontId="7" fillId="0" borderId="14" xfId="0" applyNumberFormat="1" applyFont="1" applyFill="1" applyBorder="1" applyAlignment="1">
      <alignment horizontal="center" vertical="center" wrapText="1"/>
    </xf>
    <xf numFmtId="2" fontId="7" fillId="0" borderId="0" xfId="0" applyNumberFormat="1" applyFont="1" applyFill="1" applyBorder="1" applyAlignment="1">
      <alignment horizontal="center" vertical="center" wrapText="1"/>
    </xf>
    <xf numFmtId="2" fontId="7" fillId="0" borderId="7" xfId="0" applyNumberFormat="1" applyFont="1" applyFill="1" applyBorder="1" applyAlignment="1">
      <alignment horizontal="center" vertical="center" wrapText="1"/>
    </xf>
    <xf numFmtId="2" fontId="7" fillId="0" borderId="15" xfId="0" applyNumberFormat="1" applyFont="1" applyFill="1" applyBorder="1" applyAlignment="1">
      <alignment horizontal="center" vertical="center" wrapText="1"/>
    </xf>
    <xf numFmtId="2" fontId="7" fillId="0" borderId="1" xfId="0" applyNumberFormat="1" applyFont="1" applyFill="1" applyBorder="1" applyAlignment="1">
      <alignment horizontal="center" vertical="center" wrapText="1"/>
    </xf>
    <xf numFmtId="2" fontId="7" fillId="0" borderId="16" xfId="0" applyNumberFormat="1" applyFont="1" applyFill="1" applyBorder="1" applyAlignment="1">
      <alignment horizontal="center" vertical="center" wrapText="1"/>
    </xf>
    <xf numFmtId="0" fontId="7" fillId="21" borderId="3" xfId="0" applyFont="1" applyFill="1" applyBorder="1" applyAlignment="1">
      <alignment horizontal="center" vertical="center" wrapText="1"/>
    </xf>
    <xf numFmtId="0" fontId="22" fillId="0" borderId="3" xfId="0" applyFont="1" applyFill="1" applyBorder="1" applyAlignment="1">
      <alignment horizontal="center" wrapText="1"/>
    </xf>
    <xf numFmtId="166" fontId="7" fillId="0" borderId="3" xfId="0" applyNumberFormat="1" applyFont="1" applyFill="1" applyBorder="1" applyAlignment="1">
      <alignment horizontal="center" vertical="center" wrapText="1"/>
    </xf>
    <xf numFmtId="0" fontId="6" fillId="0" borderId="3" xfId="0" applyFont="1" applyFill="1" applyBorder="1" applyAlignment="1">
      <alignment wrapText="1"/>
    </xf>
    <xf numFmtId="0" fontId="6" fillId="0" borderId="3" xfId="0" applyFont="1" applyFill="1" applyBorder="1"/>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21"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0" xfId="0" applyFont="1" applyFill="1" applyBorder="1" applyAlignment="1">
      <alignment horizontal="center"/>
    </xf>
    <xf numFmtId="0" fontId="22" fillId="0" borderId="0" xfId="0" applyFont="1" applyFill="1" applyBorder="1" applyAlignment="1">
      <alignment horizontal="center"/>
    </xf>
    <xf numFmtId="0" fontId="22" fillId="0" borderId="0" xfId="0" applyFont="1" applyFill="1" applyAlignment="1">
      <alignment horizontal="center"/>
    </xf>
  </cellXfs>
  <cellStyles count="17">
    <cellStyle name="ex62" xfId="15"/>
    <cellStyle name="ex63" xfId="14"/>
    <cellStyle name="Excel Built-in Normal" xfId="7"/>
    <cellStyle name="st80" xfId="12"/>
    <cellStyle name="st83" xfId="11"/>
    <cellStyle name="Гиперссылка" xfId="13" builtinId="8"/>
    <cellStyle name="Гиперссылка 2" xfId="8"/>
    <cellStyle name="Гиперссылка 3" xfId="9"/>
    <cellStyle name="Обычный" xfId="0" builtinId="0"/>
    <cellStyle name="Обычный 2" xfId="2"/>
    <cellStyle name="Обычный 2 2" xfId="6"/>
    <cellStyle name="Обычный 3" xfId="3"/>
    <cellStyle name="Обычный 4" xfId="4"/>
    <cellStyle name="Обычный 5" xfId="5"/>
    <cellStyle name="Обычный 6" xfId="16"/>
    <cellStyle name="Финансовый" xfId="1" builtinId="3"/>
    <cellStyle name="Финансовый 2"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consultantplus://offline/ref=4D5A3643E40CC6DD2B6EFE298F2ACDA9F785B454396F5C7E29B0682957A23C10EC1680831A3B3B43529CDA5B276803K"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19"/>
  <sheetViews>
    <sheetView view="pageBreakPreview" zoomScale="80" zoomScaleNormal="60" zoomScaleSheetLayoutView="80" workbookViewId="0">
      <selection activeCell="F85" sqref="F85:F89"/>
    </sheetView>
  </sheetViews>
  <sheetFormatPr defaultColWidth="8.7109375" defaultRowHeight="15" x14ac:dyDescent="0.25"/>
  <cols>
    <col min="1" max="1" width="5.140625" style="417" customWidth="1"/>
    <col min="2" max="2" width="50.85546875" style="1" customWidth="1"/>
    <col min="3" max="3" width="12.140625" style="1" customWidth="1"/>
    <col min="4" max="4" width="38.42578125" style="1" customWidth="1"/>
    <col min="5" max="5" width="16.85546875" style="418" customWidth="1"/>
    <col min="6" max="6" width="41.85546875" style="417" customWidth="1"/>
    <col min="7" max="7" width="16.85546875" style="1" customWidth="1"/>
    <col min="8" max="8" width="16.28515625" style="1" customWidth="1"/>
    <col min="9" max="9" width="14.85546875" style="1" customWidth="1"/>
    <col min="10" max="16384" width="8.7109375" style="1"/>
  </cols>
  <sheetData>
    <row r="1" spans="1:23" x14ac:dyDescent="0.25">
      <c r="A1" s="449"/>
      <c r="B1" s="450" t="s">
        <v>639</v>
      </c>
      <c r="C1" s="450"/>
      <c r="D1" s="450"/>
      <c r="E1" s="450"/>
      <c r="F1" s="450"/>
      <c r="G1" s="450"/>
      <c r="H1" s="450"/>
      <c r="I1" s="450"/>
    </row>
    <row r="2" spans="1:23" x14ac:dyDescent="0.25">
      <c r="A2" s="449"/>
      <c r="B2" s="450" t="s">
        <v>638</v>
      </c>
      <c r="C2" s="450"/>
      <c r="D2" s="450"/>
      <c r="E2" s="450"/>
      <c r="F2" s="450"/>
      <c r="G2" s="450"/>
      <c r="H2" s="450"/>
      <c r="I2" s="450"/>
    </row>
    <row r="3" spans="1:23" ht="16.5" customHeight="1" x14ac:dyDescent="0.25">
      <c r="A3" s="449"/>
      <c r="B3" s="448" t="s">
        <v>637</v>
      </c>
      <c r="C3" s="448"/>
      <c r="D3" s="448"/>
      <c r="E3" s="448"/>
      <c r="F3" s="448"/>
      <c r="G3" s="448"/>
      <c r="H3" s="448"/>
      <c r="I3" s="448"/>
    </row>
    <row r="4" spans="1:23" ht="27.75" customHeight="1" x14ac:dyDescent="0.25">
      <c r="A4" s="425" t="s">
        <v>272</v>
      </c>
      <c r="B4" s="425" t="s">
        <v>271</v>
      </c>
      <c r="C4" s="425" t="s">
        <v>402</v>
      </c>
      <c r="D4" s="425" t="s">
        <v>269</v>
      </c>
      <c r="E4" s="425" t="s">
        <v>268</v>
      </c>
      <c r="F4" s="425"/>
      <c r="G4" s="447" t="s">
        <v>267</v>
      </c>
      <c r="H4" s="447"/>
      <c r="I4" s="447"/>
    </row>
    <row r="5" spans="1:23" x14ac:dyDescent="0.25">
      <c r="A5" s="424"/>
      <c r="B5" s="446"/>
      <c r="C5" s="446"/>
      <c r="D5" s="446"/>
      <c r="E5" s="425" t="s">
        <v>266</v>
      </c>
      <c r="F5" s="425" t="s">
        <v>265</v>
      </c>
      <c r="G5" s="425" t="s">
        <v>264</v>
      </c>
      <c r="H5" s="425" t="s">
        <v>263</v>
      </c>
      <c r="I5" s="425" t="s">
        <v>262</v>
      </c>
    </row>
    <row r="6" spans="1:23" ht="13.5" customHeight="1" x14ac:dyDescent="0.25">
      <c r="A6" s="424"/>
      <c r="B6" s="446"/>
      <c r="C6" s="446"/>
      <c r="D6" s="446"/>
      <c r="E6" s="425"/>
      <c r="F6" s="425"/>
      <c r="G6" s="424"/>
      <c r="H6" s="424"/>
      <c r="I6" s="425"/>
      <c r="J6" s="442"/>
      <c r="K6" s="442"/>
      <c r="L6" s="442"/>
      <c r="M6" s="442"/>
      <c r="N6" s="442"/>
      <c r="O6" s="442"/>
      <c r="P6" s="442"/>
      <c r="Q6" s="442"/>
      <c r="R6" s="442"/>
      <c r="S6" s="442"/>
      <c r="T6" s="442"/>
      <c r="U6" s="442"/>
      <c r="V6" s="442"/>
      <c r="W6" s="442"/>
    </row>
    <row r="7" spans="1:23" x14ac:dyDescent="0.25">
      <c r="A7" s="424"/>
      <c r="B7" s="446"/>
      <c r="C7" s="446"/>
      <c r="D7" s="446"/>
      <c r="E7" s="425"/>
      <c r="F7" s="425"/>
      <c r="G7" s="424"/>
      <c r="H7" s="424"/>
      <c r="I7" s="425"/>
      <c r="J7" s="442"/>
      <c r="K7" s="442"/>
      <c r="L7" s="442"/>
      <c r="M7" s="442"/>
      <c r="N7" s="442"/>
      <c r="O7" s="442"/>
      <c r="P7" s="442"/>
      <c r="Q7" s="442"/>
      <c r="R7" s="442"/>
      <c r="S7" s="442"/>
      <c r="T7" s="442"/>
      <c r="U7" s="442"/>
      <c r="V7" s="442"/>
      <c r="W7" s="442"/>
    </row>
    <row r="8" spans="1:23" x14ac:dyDescent="0.25">
      <c r="A8" s="423">
        <v>1</v>
      </c>
      <c r="B8" s="445">
        <v>2</v>
      </c>
      <c r="C8" s="445">
        <v>3</v>
      </c>
      <c r="D8" s="445">
        <v>4</v>
      </c>
      <c r="E8" s="433">
        <v>5</v>
      </c>
      <c r="F8" s="423">
        <v>6</v>
      </c>
      <c r="G8" s="444">
        <v>7</v>
      </c>
      <c r="H8" s="444">
        <v>8</v>
      </c>
      <c r="I8" s="423">
        <v>9</v>
      </c>
      <c r="J8" s="442"/>
      <c r="K8" s="442"/>
      <c r="L8" s="442"/>
      <c r="M8" s="442"/>
      <c r="N8" s="442"/>
      <c r="O8" s="442"/>
      <c r="P8" s="442"/>
      <c r="Q8" s="442"/>
      <c r="R8" s="442"/>
      <c r="S8" s="442"/>
      <c r="T8" s="442"/>
      <c r="U8" s="442"/>
      <c r="V8" s="442"/>
      <c r="W8" s="442"/>
    </row>
    <row r="9" spans="1:23" x14ac:dyDescent="0.25">
      <c r="A9" s="443" t="s">
        <v>636</v>
      </c>
      <c r="B9" s="443"/>
      <c r="C9" s="443"/>
      <c r="D9" s="443"/>
      <c r="E9" s="443"/>
      <c r="F9" s="443"/>
      <c r="G9" s="443"/>
      <c r="H9" s="443"/>
      <c r="I9" s="443"/>
      <c r="J9" s="442"/>
      <c r="K9" s="442"/>
      <c r="L9" s="442"/>
      <c r="M9" s="442"/>
      <c r="N9" s="442"/>
      <c r="O9" s="442"/>
      <c r="P9" s="442"/>
      <c r="Q9" s="442"/>
      <c r="R9" s="442"/>
      <c r="S9" s="442"/>
      <c r="T9" s="442"/>
      <c r="U9" s="442"/>
      <c r="V9" s="442"/>
      <c r="W9" s="442"/>
    </row>
    <row r="10" spans="1:23" ht="63.75" x14ac:dyDescent="0.25">
      <c r="A10" s="434">
        <v>1</v>
      </c>
      <c r="B10" s="433" t="s">
        <v>635</v>
      </c>
      <c r="C10" s="433" t="s">
        <v>10</v>
      </c>
      <c r="D10" s="440" t="s">
        <v>629</v>
      </c>
      <c r="E10" s="432" t="s">
        <v>10</v>
      </c>
      <c r="F10" s="441" t="s">
        <v>10</v>
      </c>
      <c r="G10" s="440" t="s">
        <v>278</v>
      </c>
      <c r="H10" s="439">
        <v>0</v>
      </c>
      <c r="I10" s="439">
        <v>0</v>
      </c>
    </row>
    <row r="11" spans="1:23" ht="63.75" x14ac:dyDescent="0.25">
      <c r="A11" s="434" t="s">
        <v>394</v>
      </c>
      <c r="B11" s="433" t="s">
        <v>634</v>
      </c>
      <c r="C11" s="433" t="s">
        <v>294</v>
      </c>
      <c r="D11" s="440" t="s">
        <v>629</v>
      </c>
      <c r="E11" s="441">
        <v>44926</v>
      </c>
      <c r="F11" s="432" t="s">
        <v>633</v>
      </c>
      <c r="G11" s="440" t="s">
        <v>278</v>
      </c>
      <c r="H11" s="439">
        <v>0</v>
      </c>
      <c r="I11" s="439">
        <v>0</v>
      </c>
    </row>
    <row r="12" spans="1:23" ht="82.5" customHeight="1" x14ac:dyDescent="0.25">
      <c r="A12" s="434"/>
      <c r="B12" s="433" t="s">
        <v>632</v>
      </c>
      <c r="C12" s="433" t="s">
        <v>291</v>
      </c>
      <c r="D12" s="433" t="s">
        <v>629</v>
      </c>
      <c r="E12" s="423" t="s">
        <v>591</v>
      </c>
      <c r="F12" s="433" t="s">
        <v>631</v>
      </c>
      <c r="G12" s="423" t="s">
        <v>10</v>
      </c>
      <c r="H12" s="423" t="s">
        <v>10</v>
      </c>
      <c r="I12" s="423" t="s">
        <v>10</v>
      </c>
    </row>
    <row r="13" spans="1:23" ht="81.75" customHeight="1" x14ac:dyDescent="0.25">
      <c r="A13" s="434"/>
      <c r="B13" s="433" t="s">
        <v>630</v>
      </c>
      <c r="C13" s="433" t="s">
        <v>291</v>
      </c>
      <c r="D13" s="433" t="s">
        <v>629</v>
      </c>
      <c r="E13" s="423" t="s">
        <v>591</v>
      </c>
      <c r="F13" s="433" t="s">
        <v>628</v>
      </c>
      <c r="G13" s="423" t="s">
        <v>10</v>
      </c>
      <c r="H13" s="423" t="s">
        <v>10</v>
      </c>
      <c r="I13" s="423" t="s">
        <v>10</v>
      </c>
    </row>
    <row r="14" spans="1:23" ht="95.25" customHeight="1" x14ac:dyDescent="0.25">
      <c r="A14" s="434" t="s">
        <v>386</v>
      </c>
      <c r="B14" s="433" t="s">
        <v>627</v>
      </c>
      <c r="C14" s="433" t="s">
        <v>10</v>
      </c>
      <c r="D14" s="440" t="s">
        <v>607</v>
      </c>
      <c r="E14" s="432" t="s">
        <v>10</v>
      </c>
      <c r="F14" s="441" t="s">
        <v>10</v>
      </c>
      <c r="G14" s="440" t="s">
        <v>278</v>
      </c>
      <c r="H14" s="439">
        <v>0</v>
      </c>
      <c r="I14" s="439">
        <v>0</v>
      </c>
    </row>
    <row r="15" spans="1:23" ht="130.5" customHeight="1" x14ac:dyDescent="0.25">
      <c r="A15" s="434" t="s">
        <v>384</v>
      </c>
      <c r="B15" s="433" t="s">
        <v>626</v>
      </c>
      <c r="C15" s="433" t="s">
        <v>294</v>
      </c>
      <c r="D15" s="440" t="s">
        <v>619</v>
      </c>
      <c r="E15" s="441">
        <v>44926</v>
      </c>
      <c r="F15" s="432" t="s">
        <v>625</v>
      </c>
      <c r="G15" s="440" t="s">
        <v>278</v>
      </c>
      <c r="H15" s="439">
        <v>0</v>
      </c>
      <c r="I15" s="439">
        <v>0</v>
      </c>
    </row>
    <row r="16" spans="1:23" ht="84" customHeight="1" x14ac:dyDescent="0.25">
      <c r="A16" s="434" t="s">
        <v>624</v>
      </c>
      <c r="B16" s="433" t="s">
        <v>623</v>
      </c>
      <c r="C16" s="433" t="s">
        <v>294</v>
      </c>
      <c r="D16" s="440" t="s">
        <v>619</v>
      </c>
      <c r="E16" s="441">
        <v>44926</v>
      </c>
      <c r="F16" s="432" t="s">
        <v>622</v>
      </c>
      <c r="G16" s="440" t="s">
        <v>278</v>
      </c>
      <c r="H16" s="439">
        <v>0</v>
      </c>
      <c r="I16" s="439">
        <v>0</v>
      </c>
    </row>
    <row r="17" spans="1:9" ht="89.25" x14ac:dyDescent="0.25">
      <c r="A17" s="434" t="s">
        <v>621</v>
      </c>
      <c r="B17" s="433" t="s">
        <v>620</v>
      </c>
      <c r="C17" s="433" t="s">
        <v>294</v>
      </c>
      <c r="D17" s="440" t="s">
        <v>619</v>
      </c>
      <c r="E17" s="441">
        <v>44926</v>
      </c>
      <c r="F17" s="432" t="s">
        <v>618</v>
      </c>
      <c r="G17" s="440" t="s">
        <v>278</v>
      </c>
      <c r="H17" s="439">
        <v>0</v>
      </c>
      <c r="I17" s="439">
        <v>0</v>
      </c>
    </row>
    <row r="18" spans="1:9" ht="82.5" customHeight="1" x14ac:dyDescent="0.25">
      <c r="A18" s="434"/>
      <c r="B18" s="433" t="s">
        <v>617</v>
      </c>
      <c r="C18" s="433" t="s">
        <v>291</v>
      </c>
      <c r="D18" s="433" t="s">
        <v>607</v>
      </c>
      <c r="E18" s="423" t="s">
        <v>591</v>
      </c>
      <c r="F18" s="433" t="s">
        <v>616</v>
      </c>
      <c r="G18" s="423" t="s">
        <v>10</v>
      </c>
      <c r="H18" s="423" t="s">
        <v>10</v>
      </c>
      <c r="I18" s="423" t="s">
        <v>10</v>
      </c>
    </row>
    <row r="19" spans="1:9" ht="63.75" x14ac:dyDescent="0.25">
      <c r="A19" s="434" t="s">
        <v>374</v>
      </c>
      <c r="B19" s="433" t="s">
        <v>615</v>
      </c>
      <c r="C19" s="433" t="s">
        <v>10</v>
      </c>
      <c r="D19" s="440" t="s">
        <v>611</v>
      </c>
      <c r="E19" s="432" t="s">
        <v>10</v>
      </c>
      <c r="F19" s="441" t="s">
        <v>10</v>
      </c>
      <c r="G19" s="440" t="s">
        <v>278</v>
      </c>
      <c r="H19" s="439">
        <v>0</v>
      </c>
      <c r="I19" s="439">
        <v>0</v>
      </c>
    </row>
    <row r="20" spans="1:9" ht="63.75" x14ac:dyDescent="0.25">
      <c r="A20" s="434" t="s">
        <v>372</v>
      </c>
      <c r="B20" s="433" t="s">
        <v>614</v>
      </c>
      <c r="C20" s="433" t="s">
        <v>294</v>
      </c>
      <c r="D20" s="440" t="s">
        <v>611</v>
      </c>
      <c r="E20" s="441">
        <v>44926</v>
      </c>
      <c r="F20" s="432" t="s">
        <v>613</v>
      </c>
      <c r="G20" s="440" t="s">
        <v>278</v>
      </c>
      <c r="H20" s="439">
        <v>0</v>
      </c>
      <c r="I20" s="439">
        <v>0</v>
      </c>
    </row>
    <row r="21" spans="1:9" ht="78.75" customHeight="1" x14ac:dyDescent="0.25">
      <c r="A21" s="434"/>
      <c r="B21" s="433" t="s">
        <v>612</v>
      </c>
      <c r="C21" s="433" t="s">
        <v>291</v>
      </c>
      <c r="D21" s="433" t="s">
        <v>611</v>
      </c>
      <c r="E21" s="423" t="s">
        <v>591</v>
      </c>
      <c r="F21" s="433" t="s">
        <v>610</v>
      </c>
      <c r="G21" s="423" t="s">
        <v>10</v>
      </c>
      <c r="H21" s="423" t="s">
        <v>10</v>
      </c>
      <c r="I21" s="423" t="s">
        <v>10</v>
      </c>
    </row>
    <row r="22" spans="1:9" ht="51" x14ac:dyDescent="0.25">
      <c r="A22" s="434" t="s">
        <v>609</v>
      </c>
      <c r="B22" s="433" t="s">
        <v>608</v>
      </c>
      <c r="C22" s="433" t="s">
        <v>10</v>
      </c>
      <c r="D22" s="440" t="s">
        <v>607</v>
      </c>
      <c r="E22" s="432" t="s">
        <v>10</v>
      </c>
      <c r="F22" s="432" t="s">
        <v>10</v>
      </c>
      <c r="G22" s="440" t="s">
        <v>278</v>
      </c>
      <c r="H22" s="439">
        <v>0</v>
      </c>
      <c r="I22" s="439">
        <v>0</v>
      </c>
    </row>
    <row r="23" spans="1:9" ht="108" customHeight="1" x14ac:dyDescent="0.25">
      <c r="A23" s="434" t="s">
        <v>367</v>
      </c>
      <c r="B23" s="433" t="s">
        <v>606</v>
      </c>
      <c r="C23" s="433" t="s">
        <v>294</v>
      </c>
      <c r="D23" s="440" t="s">
        <v>599</v>
      </c>
      <c r="E23" s="441">
        <v>44926</v>
      </c>
      <c r="F23" s="432" t="s">
        <v>605</v>
      </c>
      <c r="G23" s="440" t="s">
        <v>278</v>
      </c>
      <c r="H23" s="439">
        <v>0</v>
      </c>
      <c r="I23" s="439">
        <v>0</v>
      </c>
    </row>
    <row r="24" spans="1:9" ht="142.5" customHeight="1" x14ac:dyDescent="0.25">
      <c r="A24" s="434"/>
      <c r="B24" s="433" t="s">
        <v>604</v>
      </c>
      <c r="C24" s="433" t="s">
        <v>291</v>
      </c>
      <c r="D24" s="433" t="s">
        <v>599</v>
      </c>
      <c r="E24" s="423" t="s">
        <v>591</v>
      </c>
      <c r="F24" s="433" t="s">
        <v>603</v>
      </c>
      <c r="G24" s="423" t="s">
        <v>10</v>
      </c>
      <c r="H24" s="423" t="s">
        <v>10</v>
      </c>
      <c r="I24" s="423" t="s">
        <v>10</v>
      </c>
    </row>
    <row r="25" spans="1:9" ht="75.75" customHeight="1" x14ac:dyDescent="0.25">
      <c r="A25" s="434" t="s">
        <v>363</v>
      </c>
      <c r="B25" s="433" t="s">
        <v>602</v>
      </c>
      <c r="C25" s="433" t="s">
        <v>294</v>
      </c>
      <c r="D25" s="440" t="s">
        <v>599</v>
      </c>
      <c r="E25" s="441">
        <v>44926</v>
      </c>
      <c r="F25" s="433" t="s">
        <v>601</v>
      </c>
      <c r="G25" s="440" t="s">
        <v>278</v>
      </c>
      <c r="H25" s="439">
        <v>0</v>
      </c>
      <c r="I25" s="439">
        <v>0</v>
      </c>
    </row>
    <row r="26" spans="1:9" ht="246" customHeight="1" x14ac:dyDescent="0.25">
      <c r="A26" s="434"/>
      <c r="B26" s="433" t="s">
        <v>600</v>
      </c>
      <c r="C26" s="433" t="s">
        <v>291</v>
      </c>
      <c r="D26" s="433" t="s">
        <v>599</v>
      </c>
      <c r="E26" s="423" t="s">
        <v>591</v>
      </c>
      <c r="F26" s="433" t="s">
        <v>598</v>
      </c>
      <c r="G26" s="423" t="s">
        <v>10</v>
      </c>
      <c r="H26" s="423" t="s">
        <v>10</v>
      </c>
      <c r="I26" s="423" t="s">
        <v>10</v>
      </c>
    </row>
    <row r="27" spans="1:9" x14ac:dyDescent="0.25">
      <c r="A27" s="431" t="s">
        <v>597</v>
      </c>
      <c r="B27" s="431"/>
      <c r="C27" s="431"/>
      <c r="D27" s="431"/>
      <c r="E27" s="431"/>
      <c r="F27" s="431"/>
      <c r="G27" s="431"/>
      <c r="H27" s="431"/>
      <c r="I27" s="431"/>
    </row>
    <row r="28" spans="1:9" x14ac:dyDescent="0.25">
      <c r="A28" s="426" t="s">
        <v>344</v>
      </c>
      <c r="B28" s="425" t="s">
        <v>596</v>
      </c>
      <c r="C28" s="425" t="s">
        <v>10</v>
      </c>
      <c r="D28" s="429" t="s">
        <v>536</v>
      </c>
      <c r="E28" s="428" t="s">
        <v>10</v>
      </c>
      <c r="F28" s="436" t="s">
        <v>10</v>
      </c>
      <c r="G28" s="423" t="s">
        <v>5</v>
      </c>
      <c r="H28" s="422">
        <f>SUM(H29:H32)</f>
        <v>150885.09999999998</v>
      </c>
      <c r="I28" s="422">
        <f>SUM(I29:I32)</f>
        <v>124703.8</v>
      </c>
    </row>
    <row r="29" spans="1:9" x14ac:dyDescent="0.25">
      <c r="A29" s="426"/>
      <c r="B29" s="425"/>
      <c r="C29" s="425"/>
      <c r="D29" s="429"/>
      <c r="E29" s="428"/>
      <c r="F29" s="436"/>
      <c r="G29" s="423" t="s">
        <v>4</v>
      </c>
      <c r="H29" s="422">
        <v>14234.8</v>
      </c>
      <c r="I29" s="427">
        <v>15427.5</v>
      </c>
    </row>
    <row r="30" spans="1:9" x14ac:dyDescent="0.25">
      <c r="A30" s="426"/>
      <c r="B30" s="425"/>
      <c r="C30" s="425"/>
      <c r="D30" s="429"/>
      <c r="E30" s="428"/>
      <c r="F30" s="436"/>
      <c r="G30" s="423" t="s">
        <v>3</v>
      </c>
      <c r="H30" s="422">
        <v>136650.29999999999</v>
      </c>
      <c r="I30" s="422">
        <v>109276.3</v>
      </c>
    </row>
    <row r="31" spans="1:9" x14ac:dyDescent="0.25">
      <c r="A31" s="426"/>
      <c r="B31" s="425"/>
      <c r="C31" s="425"/>
      <c r="D31" s="429"/>
      <c r="E31" s="428"/>
      <c r="F31" s="436"/>
      <c r="G31" s="423" t="s">
        <v>2</v>
      </c>
      <c r="H31" s="439">
        <v>0</v>
      </c>
      <c r="I31" s="439">
        <v>0</v>
      </c>
    </row>
    <row r="32" spans="1:9" x14ac:dyDescent="0.25">
      <c r="A32" s="426"/>
      <c r="B32" s="425"/>
      <c r="C32" s="425"/>
      <c r="D32" s="429"/>
      <c r="E32" s="428"/>
      <c r="F32" s="436"/>
      <c r="G32" s="423" t="s">
        <v>1</v>
      </c>
      <c r="H32" s="439">
        <v>0</v>
      </c>
      <c r="I32" s="439">
        <v>0</v>
      </c>
    </row>
    <row r="33" spans="1:9" x14ac:dyDescent="0.25">
      <c r="A33" s="426" t="s">
        <v>342</v>
      </c>
      <c r="B33" s="425" t="s">
        <v>595</v>
      </c>
      <c r="C33" s="425" t="s">
        <v>294</v>
      </c>
      <c r="D33" s="429" t="s">
        <v>592</v>
      </c>
      <c r="E33" s="436">
        <v>44926</v>
      </c>
      <c r="F33" s="428" t="s">
        <v>594</v>
      </c>
      <c r="G33" s="423" t="s">
        <v>5</v>
      </c>
      <c r="H33" s="439">
        <v>0</v>
      </c>
      <c r="I33" s="439">
        <v>0</v>
      </c>
    </row>
    <row r="34" spans="1:9" x14ac:dyDescent="0.25">
      <c r="A34" s="426"/>
      <c r="B34" s="425"/>
      <c r="C34" s="425"/>
      <c r="D34" s="429"/>
      <c r="E34" s="436"/>
      <c r="F34" s="428"/>
      <c r="G34" s="423" t="s">
        <v>4</v>
      </c>
      <c r="H34" s="439">
        <v>0</v>
      </c>
      <c r="I34" s="439">
        <v>0</v>
      </c>
    </row>
    <row r="35" spans="1:9" x14ac:dyDescent="0.25">
      <c r="A35" s="426"/>
      <c r="B35" s="425"/>
      <c r="C35" s="425"/>
      <c r="D35" s="429"/>
      <c r="E35" s="436"/>
      <c r="F35" s="428"/>
      <c r="G35" s="423" t="s">
        <v>3</v>
      </c>
      <c r="H35" s="439">
        <v>0</v>
      </c>
      <c r="I35" s="439">
        <v>0</v>
      </c>
    </row>
    <row r="36" spans="1:9" x14ac:dyDescent="0.25">
      <c r="A36" s="426"/>
      <c r="B36" s="425"/>
      <c r="C36" s="425"/>
      <c r="D36" s="429"/>
      <c r="E36" s="436"/>
      <c r="F36" s="428"/>
      <c r="G36" s="423" t="s">
        <v>2</v>
      </c>
      <c r="H36" s="439">
        <v>0</v>
      </c>
      <c r="I36" s="439">
        <v>0</v>
      </c>
    </row>
    <row r="37" spans="1:9" x14ac:dyDescent="0.25">
      <c r="A37" s="426"/>
      <c r="B37" s="425"/>
      <c r="C37" s="425"/>
      <c r="D37" s="429"/>
      <c r="E37" s="436"/>
      <c r="F37" s="428"/>
      <c r="G37" s="423" t="s">
        <v>1</v>
      </c>
      <c r="H37" s="439">
        <v>0</v>
      </c>
      <c r="I37" s="439">
        <v>0</v>
      </c>
    </row>
    <row r="38" spans="1:9" ht="88.5" customHeight="1" x14ac:dyDescent="0.25">
      <c r="A38" s="434"/>
      <c r="B38" s="433" t="s">
        <v>593</v>
      </c>
      <c r="C38" s="433" t="s">
        <v>291</v>
      </c>
      <c r="D38" s="433" t="s">
        <v>592</v>
      </c>
      <c r="E38" s="423" t="s">
        <v>591</v>
      </c>
      <c r="F38" s="432" t="s">
        <v>590</v>
      </c>
      <c r="G38" s="423" t="s">
        <v>10</v>
      </c>
      <c r="H38" s="423" t="s">
        <v>10</v>
      </c>
      <c r="I38" s="423" t="s">
        <v>10</v>
      </c>
    </row>
    <row r="39" spans="1:9" x14ac:dyDescent="0.25">
      <c r="A39" s="426" t="s">
        <v>421</v>
      </c>
      <c r="B39" s="425" t="s">
        <v>589</v>
      </c>
      <c r="C39" s="425" t="s">
        <v>294</v>
      </c>
      <c r="D39" s="429" t="s">
        <v>588</v>
      </c>
      <c r="E39" s="428">
        <v>44926</v>
      </c>
      <c r="F39" s="428" t="s">
        <v>587</v>
      </c>
      <c r="G39" s="423" t="s">
        <v>5</v>
      </c>
      <c r="H39" s="439">
        <v>0</v>
      </c>
      <c r="I39" s="439">
        <v>0</v>
      </c>
    </row>
    <row r="40" spans="1:9" x14ac:dyDescent="0.25">
      <c r="A40" s="426"/>
      <c r="B40" s="425"/>
      <c r="C40" s="425"/>
      <c r="D40" s="429"/>
      <c r="E40" s="428"/>
      <c r="F40" s="428"/>
      <c r="G40" s="423" t="s">
        <v>4</v>
      </c>
      <c r="H40" s="439">
        <v>0</v>
      </c>
      <c r="I40" s="439">
        <v>0</v>
      </c>
    </row>
    <row r="41" spans="1:9" x14ac:dyDescent="0.25">
      <c r="A41" s="426"/>
      <c r="B41" s="425"/>
      <c r="C41" s="425"/>
      <c r="D41" s="429"/>
      <c r="E41" s="428"/>
      <c r="F41" s="428"/>
      <c r="G41" s="423" t="s">
        <v>3</v>
      </c>
      <c r="H41" s="439">
        <v>0</v>
      </c>
      <c r="I41" s="439">
        <v>0</v>
      </c>
    </row>
    <row r="42" spans="1:9" x14ac:dyDescent="0.25">
      <c r="A42" s="426"/>
      <c r="B42" s="425"/>
      <c r="C42" s="425"/>
      <c r="D42" s="429"/>
      <c r="E42" s="428"/>
      <c r="F42" s="428"/>
      <c r="G42" s="423" t="s">
        <v>2</v>
      </c>
      <c r="H42" s="439">
        <v>0</v>
      </c>
      <c r="I42" s="439">
        <v>0</v>
      </c>
    </row>
    <row r="43" spans="1:9" ht="35.25" customHeight="1" x14ac:dyDescent="0.25">
      <c r="A43" s="426"/>
      <c r="B43" s="425"/>
      <c r="C43" s="425"/>
      <c r="D43" s="429"/>
      <c r="E43" s="428"/>
      <c r="F43" s="428"/>
      <c r="G43" s="423" t="s">
        <v>1</v>
      </c>
      <c r="H43" s="439">
        <v>0</v>
      </c>
      <c r="I43" s="439">
        <v>0</v>
      </c>
    </row>
    <row r="44" spans="1:9" ht="96" customHeight="1" x14ac:dyDescent="0.25">
      <c r="A44" s="434"/>
      <c r="B44" s="433" t="s">
        <v>586</v>
      </c>
      <c r="C44" s="433" t="s">
        <v>291</v>
      </c>
      <c r="D44" s="433" t="s">
        <v>585</v>
      </c>
      <c r="E44" s="433" t="s">
        <v>584</v>
      </c>
      <c r="F44" s="433" t="s">
        <v>583</v>
      </c>
      <c r="G44" s="423" t="s">
        <v>10</v>
      </c>
      <c r="H44" s="423" t="s">
        <v>10</v>
      </c>
      <c r="I44" s="423" t="s">
        <v>10</v>
      </c>
    </row>
    <row r="45" spans="1:9" x14ac:dyDescent="0.25">
      <c r="A45" s="426" t="s">
        <v>582</v>
      </c>
      <c r="B45" s="425" t="s">
        <v>581</v>
      </c>
      <c r="C45" s="425" t="s">
        <v>294</v>
      </c>
      <c r="D45" s="429" t="s">
        <v>580</v>
      </c>
      <c r="E45" s="436">
        <v>44926</v>
      </c>
      <c r="F45" s="428" t="s">
        <v>579</v>
      </c>
      <c r="G45" s="423" t="s">
        <v>5</v>
      </c>
      <c r="H45" s="422">
        <v>150885.1</v>
      </c>
      <c r="I45" s="422">
        <f>I46+I47</f>
        <v>124703.83</v>
      </c>
    </row>
    <row r="46" spans="1:9" x14ac:dyDescent="0.25">
      <c r="A46" s="426"/>
      <c r="B46" s="425"/>
      <c r="C46" s="425"/>
      <c r="D46" s="429"/>
      <c r="E46" s="436"/>
      <c r="F46" s="428"/>
      <c r="G46" s="423" t="s">
        <v>4</v>
      </c>
      <c r="H46" s="422">
        <v>14234.8</v>
      </c>
      <c r="I46" s="427">
        <v>15427.5</v>
      </c>
    </row>
    <row r="47" spans="1:9" x14ac:dyDescent="0.25">
      <c r="A47" s="426"/>
      <c r="B47" s="425"/>
      <c r="C47" s="425"/>
      <c r="D47" s="429"/>
      <c r="E47" s="436"/>
      <c r="F47" s="428"/>
      <c r="G47" s="423" t="s">
        <v>3</v>
      </c>
      <c r="H47" s="422">
        <v>136650.29999999999</v>
      </c>
      <c r="I47" s="422">
        <v>109276.33</v>
      </c>
    </row>
    <row r="48" spans="1:9" x14ac:dyDescent="0.25">
      <c r="A48" s="426"/>
      <c r="B48" s="425"/>
      <c r="C48" s="425"/>
      <c r="D48" s="429"/>
      <c r="E48" s="436"/>
      <c r="F48" s="428"/>
      <c r="G48" s="423" t="s">
        <v>2</v>
      </c>
      <c r="H48" s="439">
        <v>0</v>
      </c>
      <c r="I48" s="439">
        <v>0</v>
      </c>
    </row>
    <row r="49" spans="1:9" ht="33" customHeight="1" x14ac:dyDescent="0.25">
      <c r="A49" s="426"/>
      <c r="B49" s="425"/>
      <c r="C49" s="425"/>
      <c r="D49" s="429"/>
      <c r="E49" s="436"/>
      <c r="F49" s="428"/>
      <c r="G49" s="423" t="s">
        <v>1</v>
      </c>
      <c r="H49" s="439">
        <v>0</v>
      </c>
      <c r="I49" s="439">
        <v>0</v>
      </c>
    </row>
    <row r="50" spans="1:9" ht="99" customHeight="1" x14ac:dyDescent="0.25">
      <c r="A50" s="434"/>
      <c r="B50" s="433" t="s">
        <v>578</v>
      </c>
      <c r="C50" s="433" t="s">
        <v>294</v>
      </c>
      <c r="D50" s="433" t="s">
        <v>541</v>
      </c>
      <c r="E50" s="432">
        <v>44926</v>
      </c>
      <c r="F50" s="432" t="s">
        <v>577</v>
      </c>
      <c r="G50" s="423" t="s">
        <v>10</v>
      </c>
      <c r="H50" s="423" t="s">
        <v>10</v>
      </c>
      <c r="I50" s="423" t="s">
        <v>10</v>
      </c>
    </row>
    <row r="51" spans="1:9" ht="51" x14ac:dyDescent="0.25">
      <c r="A51" s="434"/>
      <c r="B51" s="433" t="s">
        <v>576</v>
      </c>
      <c r="C51" s="433" t="s">
        <v>294</v>
      </c>
      <c r="D51" s="433" t="s">
        <v>541</v>
      </c>
      <c r="E51" s="432">
        <v>44926</v>
      </c>
      <c r="F51" s="432" t="s">
        <v>575</v>
      </c>
      <c r="G51" s="423" t="s">
        <v>10</v>
      </c>
      <c r="H51" s="423" t="s">
        <v>10</v>
      </c>
      <c r="I51" s="423" t="s">
        <v>10</v>
      </c>
    </row>
    <row r="52" spans="1:9" x14ac:dyDescent="0.25">
      <c r="A52" s="431" t="s">
        <v>574</v>
      </c>
      <c r="B52" s="431"/>
      <c r="C52" s="431"/>
      <c r="D52" s="431"/>
      <c r="E52" s="431"/>
      <c r="F52" s="431"/>
      <c r="G52" s="431"/>
      <c r="H52" s="431"/>
      <c r="I52" s="431"/>
    </row>
    <row r="53" spans="1:9" x14ac:dyDescent="0.25">
      <c r="A53" s="426" t="s">
        <v>331</v>
      </c>
      <c r="B53" s="425" t="s">
        <v>573</v>
      </c>
      <c r="C53" s="425" t="s">
        <v>10</v>
      </c>
      <c r="D53" s="429" t="s">
        <v>536</v>
      </c>
      <c r="E53" s="436" t="s">
        <v>10</v>
      </c>
      <c r="F53" s="436" t="s">
        <v>10</v>
      </c>
      <c r="G53" s="423" t="s">
        <v>5</v>
      </c>
      <c r="H53" s="422">
        <v>6109.5</v>
      </c>
      <c r="I53" s="427">
        <v>1085.7</v>
      </c>
    </row>
    <row r="54" spans="1:9" x14ac:dyDescent="0.25">
      <c r="A54" s="426"/>
      <c r="B54" s="425"/>
      <c r="C54" s="425"/>
      <c r="D54" s="424"/>
      <c r="E54" s="435"/>
      <c r="F54" s="435"/>
      <c r="G54" s="423" t="s">
        <v>4</v>
      </c>
      <c r="H54" s="422">
        <v>6109.5</v>
      </c>
      <c r="I54" s="427">
        <v>1085.7</v>
      </c>
    </row>
    <row r="55" spans="1:9" x14ac:dyDescent="0.25">
      <c r="A55" s="426"/>
      <c r="B55" s="425"/>
      <c r="C55" s="425"/>
      <c r="D55" s="424"/>
      <c r="E55" s="435"/>
      <c r="F55" s="435"/>
      <c r="G55" s="423" t="s">
        <v>3</v>
      </c>
      <c r="H55" s="422">
        <v>0</v>
      </c>
      <c r="I55" s="422">
        <v>0</v>
      </c>
    </row>
    <row r="56" spans="1:9" x14ac:dyDescent="0.25">
      <c r="A56" s="426"/>
      <c r="B56" s="425"/>
      <c r="C56" s="425"/>
      <c r="D56" s="424"/>
      <c r="E56" s="435"/>
      <c r="F56" s="435"/>
      <c r="G56" s="423" t="s">
        <v>2</v>
      </c>
      <c r="H56" s="422">
        <v>0</v>
      </c>
      <c r="I56" s="422">
        <v>0</v>
      </c>
    </row>
    <row r="57" spans="1:9" x14ac:dyDescent="0.25">
      <c r="A57" s="426"/>
      <c r="B57" s="424"/>
      <c r="C57" s="425"/>
      <c r="D57" s="424"/>
      <c r="E57" s="435"/>
      <c r="F57" s="435"/>
      <c r="G57" s="423" t="s">
        <v>1</v>
      </c>
      <c r="H57" s="422">
        <v>0</v>
      </c>
      <c r="I57" s="422">
        <v>0</v>
      </c>
    </row>
    <row r="58" spans="1:9" x14ac:dyDescent="0.25">
      <c r="A58" s="426" t="s">
        <v>328</v>
      </c>
      <c r="B58" s="425" t="s">
        <v>572</v>
      </c>
      <c r="C58" s="425" t="s">
        <v>294</v>
      </c>
      <c r="D58" s="429" t="s">
        <v>541</v>
      </c>
      <c r="E58" s="436">
        <v>44926</v>
      </c>
      <c r="F58" s="428" t="s">
        <v>571</v>
      </c>
      <c r="G58" s="423" t="s">
        <v>5</v>
      </c>
      <c r="H58" s="422">
        <v>0</v>
      </c>
      <c r="I58" s="422">
        <v>0</v>
      </c>
    </row>
    <row r="59" spans="1:9" x14ac:dyDescent="0.25">
      <c r="A59" s="426"/>
      <c r="B59" s="425"/>
      <c r="C59" s="425"/>
      <c r="D59" s="424"/>
      <c r="E59" s="435"/>
      <c r="F59" s="424"/>
      <c r="G59" s="423" t="s">
        <v>4</v>
      </c>
      <c r="H59" s="422">
        <v>0</v>
      </c>
      <c r="I59" s="422">
        <v>0</v>
      </c>
    </row>
    <row r="60" spans="1:9" x14ac:dyDescent="0.25">
      <c r="A60" s="426"/>
      <c r="B60" s="425"/>
      <c r="C60" s="425"/>
      <c r="D60" s="424"/>
      <c r="E60" s="435"/>
      <c r="F60" s="424"/>
      <c r="G60" s="423" t="s">
        <v>3</v>
      </c>
      <c r="H60" s="422">
        <v>0</v>
      </c>
      <c r="I60" s="422">
        <v>0</v>
      </c>
    </row>
    <row r="61" spans="1:9" x14ac:dyDescent="0.25">
      <c r="A61" s="426"/>
      <c r="B61" s="425"/>
      <c r="C61" s="425"/>
      <c r="D61" s="424"/>
      <c r="E61" s="435"/>
      <c r="F61" s="424"/>
      <c r="G61" s="423" t="s">
        <v>2</v>
      </c>
      <c r="H61" s="422">
        <v>0</v>
      </c>
      <c r="I61" s="422">
        <v>0</v>
      </c>
    </row>
    <row r="62" spans="1:9" x14ac:dyDescent="0.25">
      <c r="A62" s="426"/>
      <c r="B62" s="424"/>
      <c r="C62" s="425"/>
      <c r="D62" s="424"/>
      <c r="E62" s="435"/>
      <c r="F62" s="424"/>
      <c r="G62" s="423" t="s">
        <v>1</v>
      </c>
      <c r="H62" s="422">
        <v>0</v>
      </c>
      <c r="I62" s="422">
        <v>0</v>
      </c>
    </row>
    <row r="63" spans="1:9" ht="76.5" x14ac:dyDescent="0.25">
      <c r="A63" s="434"/>
      <c r="B63" s="433" t="s">
        <v>570</v>
      </c>
      <c r="C63" s="433" t="s">
        <v>294</v>
      </c>
      <c r="D63" s="433" t="s">
        <v>541</v>
      </c>
      <c r="E63" s="432">
        <v>44926</v>
      </c>
      <c r="F63" s="432" t="s">
        <v>569</v>
      </c>
      <c r="G63" s="423" t="s">
        <v>10</v>
      </c>
      <c r="H63" s="422" t="s">
        <v>10</v>
      </c>
      <c r="I63" s="422" t="s">
        <v>10</v>
      </c>
    </row>
    <row r="64" spans="1:9" x14ac:dyDescent="0.25">
      <c r="A64" s="426" t="s">
        <v>323</v>
      </c>
      <c r="B64" s="425" t="s">
        <v>568</v>
      </c>
      <c r="C64" s="425" t="s">
        <v>10</v>
      </c>
      <c r="D64" s="429" t="s">
        <v>536</v>
      </c>
      <c r="E64" s="436" t="s">
        <v>10</v>
      </c>
      <c r="F64" s="436" t="s">
        <v>10</v>
      </c>
      <c r="G64" s="423" t="s">
        <v>5</v>
      </c>
      <c r="H64" s="422">
        <v>4363.8999999999996</v>
      </c>
      <c r="I64" s="427">
        <v>11943.4</v>
      </c>
    </row>
    <row r="65" spans="1:9" x14ac:dyDescent="0.25">
      <c r="A65" s="426"/>
      <c r="B65" s="425"/>
      <c r="C65" s="425"/>
      <c r="D65" s="424"/>
      <c r="E65" s="435"/>
      <c r="F65" s="435"/>
      <c r="G65" s="423" t="s">
        <v>4</v>
      </c>
      <c r="H65" s="422">
        <v>4363.8999999999996</v>
      </c>
      <c r="I65" s="427">
        <v>11943.4</v>
      </c>
    </row>
    <row r="66" spans="1:9" x14ac:dyDescent="0.25">
      <c r="A66" s="426"/>
      <c r="B66" s="425"/>
      <c r="C66" s="425"/>
      <c r="D66" s="424"/>
      <c r="E66" s="435"/>
      <c r="F66" s="435"/>
      <c r="G66" s="423" t="s">
        <v>3</v>
      </c>
      <c r="H66" s="422">
        <v>0</v>
      </c>
      <c r="I66" s="422">
        <v>0</v>
      </c>
    </row>
    <row r="67" spans="1:9" x14ac:dyDescent="0.25">
      <c r="A67" s="426"/>
      <c r="B67" s="425"/>
      <c r="C67" s="425"/>
      <c r="D67" s="424"/>
      <c r="E67" s="435"/>
      <c r="F67" s="435"/>
      <c r="G67" s="423" t="s">
        <v>2</v>
      </c>
      <c r="H67" s="422">
        <v>0</v>
      </c>
      <c r="I67" s="422">
        <v>0</v>
      </c>
    </row>
    <row r="68" spans="1:9" x14ac:dyDescent="0.25">
      <c r="A68" s="426"/>
      <c r="B68" s="424"/>
      <c r="C68" s="425"/>
      <c r="D68" s="424"/>
      <c r="E68" s="435"/>
      <c r="F68" s="435"/>
      <c r="G68" s="423" t="s">
        <v>1</v>
      </c>
      <c r="H68" s="422">
        <v>0</v>
      </c>
      <c r="I68" s="422">
        <v>0</v>
      </c>
    </row>
    <row r="69" spans="1:9" x14ac:dyDescent="0.25">
      <c r="A69" s="426" t="s">
        <v>321</v>
      </c>
      <c r="B69" s="425" t="s">
        <v>567</v>
      </c>
      <c r="C69" s="425" t="s">
        <v>294</v>
      </c>
      <c r="D69" s="429" t="s">
        <v>541</v>
      </c>
      <c r="E69" s="436">
        <v>44926</v>
      </c>
      <c r="F69" s="428" t="s">
        <v>566</v>
      </c>
      <c r="G69" s="423" t="s">
        <v>5</v>
      </c>
      <c r="H69" s="422">
        <v>0</v>
      </c>
      <c r="I69" s="422">
        <v>0</v>
      </c>
    </row>
    <row r="70" spans="1:9" x14ac:dyDescent="0.25">
      <c r="A70" s="426"/>
      <c r="B70" s="425"/>
      <c r="C70" s="425"/>
      <c r="D70" s="424"/>
      <c r="E70" s="435"/>
      <c r="F70" s="424"/>
      <c r="G70" s="423" t="s">
        <v>4</v>
      </c>
      <c r="H70" s="422">
        <v>0</v>
      </c>
      <c r="I70" s="422">
        <v>0</v>
      </c>
    </row>
    <row r="71" spans="1:9" x14ac:dyDescent="0.25">
      <c r="A71" s="426"/>
      <c r="B71" s="425"/>
      <c r="C71" s="425"/>
      <c r="D71" s="424"/>
      <c r="E71" s="435"/>
      <c r="F71" s="424"/>
      <c r="G71" s="423" t="s">
        <v>3</v>
      </c>
      <c r="H71" s="422">
        <v>0</v>
      </c>
      <c r="I71" s="422">
        <v>0</v>
      </c>
    </row>
    <row r="72" spans="1:9" x14ac:dyDescent="0.25">
      <c r="A72" s="426"/>
      <c r="B72" s="425"/>
      <c r="C72" s="425"/>
      <c r="D72" s="424"/>
      <c r="E72" s="435"/>
      <c r="F72" s="424"/>
      <c r="G72" s="423" t="s">
        <v>2</v>
      </c>
      <c r="H72" s="422">
        <v>0</v>
      </c>
      <c r="I72" s="422">
        <v>0</v>
      </c>
    </row>
    <row r="73" spans="1:9" x14ac:dyDescent="0.25">
      <c r="A73" s="426"/>
      <c r="B73" s="424"/>
      <c r="C73" s="425"/>
      <c r="D73" s="424"/>
      <c r="E73" s="435"/>
      <c r="F73" s="424"/>
      <c r="G73" s="423" t="s">
        <v>1</v>
      </c>
      <c r="H73" s="422">
        <v>0</v>
      </c>
      <c r="I73" s="422">
        <v>0</v>
      </c>
    </row>
    <row r="74" spans="1:9" ht="89.25" x14ac:dyDescent="0.25">
      <c r="A74" s="434"/>
      <c r="B74" s="433" t="s">
        <v>565</v>
      </c>
      <c r="C74" s="433" t="s">
        <v>294</v>
      </c>
      <c r="D74" s="433" t="s">
        <v>541</v>
      </c>
      <c r="E74" s="432">
        <v>44926</v>
      </c>
      <c r="F74" s="432" t="s">
        <v>564</v>
      </c>
      <c r="G74" s="423" t="s">
        <v>10</v>
      </c>
      <c r="H74" s="423" t="s">
        <v>10</v>
      </c>
      <c r="I74" s="423" t="s">
        <v>10</v>
      </c>
    </row>
    <row r="75" spans="1:9" x14ac:dyDescent="0.25">
      <c r="A75" s="426" t="s">
        <v>309</v>
      </c>
      <c r="B75" s="425" t="s">
        <v>563</v>
      </c>
      <c r="C75" s="425" t="s">
        <v>10</v>
      </c>
      <c r="D75" s="429" t="s">
        <v>536</v>
      </c>
      <c r="E75" s="428" t="s">
        <v>10</v>
      </c>
      <c r="F75" s="436" t="s">
        <v>10</v>
      </c>
      <c r="G75" s="423" t="s">
        <v>5</v>
      </c>
      <c r="H75" s="422">
        <v>13854.5</v>
      </c>
      <c r="I75" s="422">
        <v>12422.6</v>
      </c>
    </row>
    <row r="76" spans="1:9" x14ac:dyDescent="0.25">
      <c r="A76" s="426"/>
      <c r="B76" s="425"/>
      <c r="C76" s="425"/>
      <c r="D76" s="424"/>
      <c r="E76" s="424"/>
      <c r="F76" s="435"/>
      <c r="G76" s="423" t="s">
        <v>4</v>
      </c>
      <c r="H76" s="422">
        <v>2018.5</v>
      </c>
      <c r="I76" s="422">
        <v>2024.7</v>
      </c>
    </row>
    <row r="77" spans="1:9" x14ac:dyDescent="0.25">
      <c r="A77" s="426"/>
      <c r="B77" s="425"/>
      <c r="C77" s="425"/>
      <c r="D77" s="424"/>
      <c r="E77" s="424"/>
      <c r="F77" s="435"/>
      <c r="G77" s="423" t="s">
        <v>3</v>
      </c>
      <c r="H77" s="422">
        <v>4336</v>
      </c>
      <c r="I77" s="422">
        <v>4349.3999999999996</v>
      </c>
    </row>
    <row r="78" spans="1:9" x14ac:dyDescent="0.25">
      <c r="A78" s="426"/>
      <c r="B78" s="425"/>
      <c r="C78" s="425"/>
      <c r="D78" s="424"/>
      <c r="E78" s="424"/>
      <c r="F78" s="435"/>
      <c r="G78" s="423" t="s">
        <v>2</v>
      </c>
      <c r="H78" s="422">
        <v>7500</v>
      </c>
      <c r="I78" s="422">
        <v>6048.5</v>
      </c>
    </row>
    <row r="79" spans="1:9" x14ac:dyDescent="0.25">
      <c r="A79" s="426"/>
      <c r="B79" s="424"/>
      <c r="C79" s="425"/>
      <c r="D79" s="424"/>
      <c r="E79" s="424"/>
      <c r="F79" s="435"/>
      <c r="G79" s="423" t="s">
        <v>1</v>
      </c>
      <c r="H79" s="439">
        <v>0</v>
      </c>
      <c r="I79" s="439">
        <v>0</v>
      </c>
    </row>
    <row r="80" spans="1:9" x14ac:dyDescent="0.25">
      <c r="A80" s="426" t="s">
        <v>306</v>
      </c>
      <c r="B80" s="425" t="s">
        <v>562</v>
      </c>
      <c r="C80" s="425" t="s">
        <v>294</v>
      </c>
      <c r="D80" s="429" t="s">
        <v>541</v>
      </c>
      <c r="E80" s="436">
        <v>44926</v>
      </c>
      <c r="F80" s="428" t="s">
        <v>561</v>
      </c>
      <c r="G80" s="423" t="s">
        <v>5</v>
      </c>
      <c r="H80" s="439">
        <v>0</v>
      </c>
      <c r="I80" s="439">
        <v>0</v>
      </c>
    </row>
    <row r="81" spans="1:9" x14ac:dyDescent="0.25">
      <c r="A81" s="426"/>
      <c r="B81" s="425"/>
      <c r="C81" s="425"/>
      <c r="D81" s="424"/>
      <c r="E81" s="435"/>
      <c r="F81" s="424"/>
      <c r="G81" s="423" t="s">
        <v>4</v>
      </c>
      <c r="H81" s="439">
        <v>0</v>
      </c>
      <c r="I81" s="439">
        <v>0</v>
      </c>
    </row>
    <row r="82" spans="1:9" x14ac:dyDescent="0.25">
      <c r="A82" s="426"/>
      <c r="B82" s="425"/>
      <c r="C82" s="425"/>
      <c r="D82" s="424"/>
      <c r="E82" s="435"/>
      <c r="F82" s="424"/>
      <c r="G82" s="423" t="s">
        <v>3</v>
      </c>
      <c r="H82" s="439">
        <v>0</v>
      </c>
      <c r="I82" s="439">
        <v>0</v>
      </c>
    </row>
    <row r="83" spans="1:9" x14ac:dyDescent="0.25">
      <c r="A83" s="426"/>
      <c r="B83" s="425"/>
      <c r="C83" s="425"/>
      <c r="D83" s="424"/>
      <c r="E83" s="435"/>
      <c r="F83" s="424"/>
      <c r="G83" s="423" t="s">
        <v>2</v>
      </c>
      <c r="H83" s="439">
        <v>0</v>
      </c>
      <c r="I83" s="439">
        <v>0</v>
      </c>
    </row>
    <row r="84" spans="1:9" x14ac:dyDescent="0.25">
      <c r="A84" s="426"/>
      <c r="B84" s="424"/>
      <c r="C84" s="425"/>
      <c r="D84" s="424"/>
      <c r="E84" s="435"/>
      <c r="F84" s="424"/>
      <c r="G84" s="423" t="s">
        <v>1</v>
      </c>
      <c r="H84" s="439">
        <v>0</v>
      </c>
      <c r="I84" s="439">
        <v>0</v>
      </c>
    </row>
    <row r="85" spans="1:9" x14ac:dyDescent="0.25">
      <c r="A85" s="437" t="s">
        <v>301</v>
      </c>
      <c r="B85" s="425" t="s">
        <v>560</v>
      </c>
      <c r="C85" s="425" t="s">
        <v>294</v>
      </c>
      <c r="D85" s="429" t="s">
        <v>541</v>
      </c>
      <c r="E85" s="436">
        <v>44926</v>
      </c>
      <c r="F85" s="428" t="s">
        <v>559</v>
      </c>
      <c r="G85" s="423" t="s">
        <v>5</v>
      </c>
      <c r="H85" s="439">
        <v>0</v>
      </c>
      <c r="I85" s="439">
        <v>0</v>
      </c>
    </row>
    <row r="86" spans="1:9" x14ac:dyDescent="0.25">
      <c r="A86" s="426"/>
      <c r="B86" s="425"/>
      <c r="C86" s="425"/>
      <c r="D86" s="424"/>
      <c r="E86" s="435"/>
      <c r="F86" s="424"/>
      <c r="G86" s="423" t="s">
        <v>4</v>
      </c>
      <c r="H86" s="439">
        <v>0</v>
      </c>
      <c r="I86" s="439">
        <v>0</v>
      </c>
    </row>
    <row r="87" spans="1:9" x14ac:dyDescent="0.25">
      <c r="A87" s="426"/>
      <c r="B87" s="425"/>
      <c r="C87" s="425"/>
      <c r="D87" s="424"/>
      <c r="E87" s="435"/>
      <c r="F87" s="424"/>
      <c r="G87" s="423" t="s">
        <v>3</v>
      </c>
      <c r="H87" s="439">
        <v>0</v>
      </c>
      <c r="I87" s="439">
        <v>0</v>
      </c>
    </row>
    <row r="88" spans="1:9" x14ac:dyDescent="0.25">
      <c r="A88" s="426"/>
      <c r="B88" s="425"/>
      <c r="C88" s="425"/>
      <c r="D88" s="424"/>
      <c r="E88" s="435"/>
      <c r="F88" s="424"/>
      <c r="G88" s="423" t="s">
        <v>2</v>
      </c>
      <c r="H88" s="439">
        <v>0</v>
      </c>
      <c r="I88" s="439">
        <v>0</v>
      </c>
    </row>
    <row r="89" spans="1:9" x14ac:dyDescent="0.25">
      <c r="A89" s="426"/>
      <c r="B89" s="424"/>
      <c r="C89" s="425"/>
      <c r="D89" s="424"/>
      <c r="E89" s="435"/>
      <c r="F89" s="424"/>
      <c r="G89" s="423" t="s">
        <v>1</v>
      </c>
      <c r="H89" s="439">
        <v>0</v>
      </c>
      <c r="I89" s="439">
        <v>0</v>
      </c>
    </row>
    <row r="90" spans="1:9" ht="63.75" x14ac:dyDescent="0.25">
      <c r="A90" s="434"/>
      <c r="B90" s="433" t="s">
        <v>558</v>
      </c>
      <c r="C90" s="433" t="s">
        <v>294</v>
      </c>
      <c r="D90" s="433" t="s">
        <v>548</v>
      </c>
      <c r="E90" s="432">
        <v>44926</v>
      </c>
      <c r="F90" s="432" t="s">
        <v>557</v>
      </c>
      <c r="G90" s="423" t="s">
        <v>10</v>
      </c>
      <c r="H90" s="423" t="s">
        <v>10</v>
      </c>
      <c r="I90" s="423" t="s">
        <v>10</v>
      </c>
    </row>
    <row r="91" spans="1:9" x14ac:dyDescent="0.25">
      <c r="A91" s="426" t="s">
        <v>556</v>
      </c>
      <c r="B91" s="425" t="s">
        <v>555</v>
      </c>
      <c r="C91" s="425" t="s">
        <v>10</v>
      </c>
      <c r="D91" s="429" t="s">
        <v>554</v>
      </c>
      <c r="E91" s="425" t="s">
        <v>10</v>
      </c>
      <c r="F91" s="425" t="s">
        <v>10</v>
      </c>
      <c r="G91" s="423" t="s">
        <v>5</v>
      </c>
      <c r="H91" s="422">
        <f>SUM(H92:H95)</f>
        <v>88208.5</v>
      </c>
      <c r="I91" s="427">
        <f>SUM(I92:I95)</f>
        <v>13626.3</v>
      </c>
    </row>
    <row r="92" spans="1:9" x14ac:dyDescent="0.25">
      <c r="A92" s="426"/>
      <c r="B92" s="425"/>
      <c r="C92" s="425"/>
      <c r="D92" s="424"/>
      <c r="E92" s="425"/>
      <c r="F92" s="425"/>
      <c r="G92" s="423" t="s">
        <v>4</v>
      </c>
      <c r="H92" s="422">
        <v>0</v>
      </c>
      <c r="I92" s="422">
        <v>0</v>
      </c>
    </row>
    <row r="93" spans="1:9" x14ac:dyDescent="0.25">
      <c r="A93" s="426"/>
      <c r="B93" s="425"/>
      <c r="C93" s="425"/>
      <c r="D93" s="424"/>
      <c r="E93" s="425"/>
      <c r="F93" s="425"/>
      <c r="G93" s="423" t="s">
        <v>3</v>
      </c>
      <c r="H93" s="422">
        <v>0</v>
      </c>
      <c r="I93" s="422">
        <v>0</v>
      </c>
    </row>
    <row r="94" spans="1:9" x14ac:dyDescent="0.25">
      <c r="A94" s="426"/>
      <c r="B94" s="425"/>
      <c r="C94" s="425"/>
      <c r="D94" s="424"/>
      <c r="E94" s="425"/>
      <c r="F94" s="425"/>
      <c r="G94" s="423" t="s">
        <v>2</v>
      </c>
      <c r="H94" s="422">
        <v>88208.5</v>
      </c>
      <c r="I94" s="427">
        <v>13626.3</v>
      </c>
    </row>
    <row r="95" spans="1:9" x14ac:dyDescent="0.25">
      <c r="A95" s="426"/>
      <c r="B95" s="424"/>
      <c r="C95" s="425"/>
      <c r="D95" s="424"/>
      <c r="E95" s="425"/>
      <c r="F95" s="425"/>
      <c r="G95" s="423" t="s">
        <v>1</v>
      </c>
      <c r="H95" s="422">
        <v>0</v>
      </c>
      <c r="I95" s="422">
        <v>0</v>
      </c>
    </row>
    <row r="96" spans="1:9" x14ac:dyDescent="0.25">
      <c r="A96" s="426" t="s">
        <v>553</v>
      </c>
      <c r="B96" s="425" t="s">
        <v>552</v>
      </c>
      <c r="C96" s="425" t="s">
        <v>294</v>
      </c>
      <c r="D96" s="429" t="s">
        <v>551</v>
      </c>
      <c r="E96" s="436">
        <v>44926</v>
      </c>
      <c r="F96" s="428" t="s">
        <v>550</v>
      </c>
      <c r="G96" s="423" t="s">
        <v>5</v>
      </c>
      <c r="H96" s="422">
        <v>23208.5</v>
      </c>
      <c r="I96" s="427">
        <v>13626.32</v>
      </c>
    </row>
    <row r="97" spans="1:9" x14ac:dyDescent="0.25">
      <c r="A97" s="426"/>
      <c r="B97" s="425"/>
      <c r="C97" s="425"/>
      <c r="D97" s="424"/>
      <c r="E97" s="435"/>
      <c r="F97" s="424"/>
      <c r="G97" s="423" t="s">
        <v>4</v>
      </c>
      <c r="H97" s="422">
        <v>0</v>
      </c>
      <c r="I97" s="422">
        <v>0</v>
      </c>
    </row>
    <row r="98" spans="1:9" x14ac:dyDescent="0.25">
      <c r="A98" s="426"/>
      <c r="B98" s="425"/>
      <c r="C98" s="425"/>
      <c r="D98" s="424"/>
      <c r="E98" s="435"/>
      <c r="F98" s="424"/>
      <c r="G98" s="423" t="s">
        <v>3</v>
      </c>
      <c r="H98" s="422">
        <v>0</v>
      </c>
      <c r="I98" s="422">
        <v>0</v>
      </c>
    </row>
    <row r="99" spans="1:9" x14ac:dyDescent="0.25">
      <c r="A99" s="426"/>
      <c r="B99" s="425"/>
      <c r="C99" s="425"/>
      <c r="D99" s="424"/>
      <c r="E99" s="435"/>
      <c r="F99" s="424"/>
      <c r="G99" s="423" t="s">
        <v>2</v>
      </c>
      <c r="H99" s="422">
        <v>23208.5</v>
      </c>
      <c r="I99" s="427">
        <v>13626.32</v>
      </c>
    </row>
    <row r="100" spans="1:9" x14ac:dyDescent="0.25">
      <c r="A100" s="426"/>
      <c r="B100" s="424"/>
      <c r="C100" s="425"/>
      <c r="D100" s="424"/>
      <c r="E100" s="435"/>
      <c r="F100" s="424"/>
      <c r="G100" s="423" t="s">
        <v>1</v>
      </c>
      <c r="H100" s="422">
        <v>0</v>
      </c>
      <c r="I100" s="422">
        <v>0</v>
      </c>
    </row>
    <row r="101" spans="1:9" ht="73.5" customHeight="1" x14ac:dyDescent="0.25">
      <c r="A101" s="434"/>
      <c r="B101" s="433" t="s">
        <v>549</v>
      </c>
      <c r="C101" s="433" t="s">
        <v>294</v>
      </c>
      <c r="D101" s="433" t="s">
        <v>548</v>
      </c>
      <c r="E101" s="432">
        <v>44926</v>
      </c>
      <c r="F101" s="432" t="s">
        <v>547</v>
      </c>
      <c r="G101" s="423" t="s">
        <v>10</v>
      </c>
      <c r="H101" s="438" t="s">
        <v>10</v>
      </c>
      <c r="I101" s="438" t="s">
        <v>10</v>
      </c>
    </row>
    <row r="102" spans="1:9" x14ac:dyDescent="0.25">
      <c r="A102" s="437" t="s">
        <v>546</v>
      </c>
      <c r="B102" s="425" t="s">
        <v>545</v>
      </c>
      <c r="C102" s="425" t="s">
        <v>294</v>
      </c>
      <c r="D102" s="429" t="s">
        <v>544</v>
      </c>
      <c r="E102" s="436">
        <v>44926</v>
      </c>
      <c r="F102" s="428" t="s">
        <v>543</v>
      </c>
      <c r="G102" s="423" t="s">
        <v>5</v>
      </c>
      <c r="H102" s="422">
        <v>65000</v>
      </c>
      <c r="I102" s="427">
        <v>0</v>
      </c>
    </row>
    <row r="103" spans="1:9" x14ac:dyDescent="0.25">
      <c r="A103" s="426"/>
      <c r="B103" s="425"/>
      <c r="C103" s="425"/>
      <c r="D103" s="424"/>
      <c r="E103" s="435"/>
      <c r="F103" s="424"/>
      <c r="G103" s="423" t="s">
        <v>4</v>
      </c>
      <c r="H103" s="422">
        <v>0</v>
      </c>
      <c r="I103" s="422">
        <v>0</v>
      </c>
    </row>
    <row r="104" spans="1:9" x14ac:dyDescent="0.25">
      <c r="A104" s="426"/>
      <c r="B104" s="425"/>
      <c r="C104" s="425"/>
      <c r="D104" s="424"/>
      <c r="E104" s="435"/>
      <c r="F104" s="424"/>
      <c r="G104" s="423" t="s">
        <v>3</v>
      </c>
      <c r="H104" s="422">
        <v>0</v>
      </c>
      <c r="I104" s="422">
        <v>0</v>
      </c>
    </row>
    <row r="105" spans="1:9" x14ac:dyDescent="0.25">
      <c r="A105" s="426"/>
      <c r="B105" s="425"/>
      <c r="C105" s="425"/>
      <c r="D105" s="424"/>
      <c r="E105" s="435"/>
      <c r="F105" s="424"/>
      <c r="G105" s="423" t="s">
        <v>2</v>
      </c>
      <c r="H105" s="422">
        <v>65000</v>
      </c>
      <c r="I105" s="427">
        <v>0</v>
      </c>
    </row>
    <row r="106" spans="1:9" ht="92.25" customHeight="1" x14ac:dyDescent="0.25">
      <c r="A106" s="426"/>
      <c r="B106" s="424"/>
      <c r="C106" s="425"/>
      <c r="D106" s="424"/>
      <c r="E106" s="435"/>
      <c r="F106" s="424"/>
      <c r="G106" s="423" t="s">
        <v>1</v>
      </c>
      <c r="H106" s="422">
        <v>0</v>
      </c>
      <c r="I106" s="422">
        <v>0</v>
      </c>
    </row>
    <row r="107" spans="1:9" ht="51" x14ac:dyDescent="0.25">
      <c r="A107" s="434"/>
      <c r="B107" s="433" t="s">
        <v>542</v>
      </c>
      <c r="C107" s="433" t="s">
        <v>294</v>
      </c>
      <c r="D107" s="433" t="s">
        <v>541</v>
      </c>
      <c r="E107" s="432">
        <v>44926</v>
      </c>
      <c r="F107" s="432" t="s">
        <v>540</v>
      </c>
      <c r="G107" s="423" t="s">
        <v>10</v>
      </c>
      <c r="H107" s="423" t="s">
        <v>10</v>
      </c>
      <c r="I107" s="423" t="s">
        <v>10</v>
      </c>
    </row>
    <row r="108" spans="1:9" x14ac:dyDescent="0.25">
      <c r="A108" s="431" t="s">
        <v>539</v>
      </c>
      <c r="B108" s="431"/>
      <c r="C108" s="431"/>
      <c r="D108" s="431"/>
      <c r="E108" s="431"/>
      <c r="F108" s="431"/>
      <c r="G108" s="431"/>
      <c r="H108" s="431"/>
      <c r="I108" s="431"/>
    </row>
    <row r="109" spans="1:9" x14ac:dyDescent="0.25">
      <c r="A109" s="426" t="s">
        <v>283</v>
      </c>
      <c r="B109" s="425" t="s">
        <v>538</v>
      </c>
      <c r="C109" s="425" t="s">
        <v>10</v>
      </c>
      <c r="D109" s="429" t="s">
        <v>536</v>
      </c>
      <c r="E109" s="428" t="s">
        <v>10</v>
      </c>
      <c r="F109" s="428" t="s">
        <v>10</v>
      </c>
      <c r="G109" s="423" t="s">
        <v>5</v>
      </c>
      <c r="H109" s="422">
        <f>SUM(H110:H113)</f>
        <v>54129.600000000006</v>
      </c>
      <c r="I109" s="422">
        <f>SUM(I110:I113)</f>
        <v>35838.300000000003</v>
      </c>
    </row>
    <row r="110" spans="1:9" x14ac:dyDescent="0.25">
      <c r="A110" s="426"/>
      <c r="B110" s="425"/>
      <c r="C110" s="425"/>
      <c r="D110" s="424"/>
      <c r="E110" s="424"/>
      <c r="F110" s="424"/>
      <c r="G110" s="423" t="s">
        <v>4</v>
      </c>
      <c r="H110" s="422">
        <v>0</v>
      </c>
      <c r="I110" s="422">
        <v>0</v>
      </c>
    </row>
    <row r="111" spans="1:9" x14ac:dyDescent="0.25">
      <c r="A111" s="426"/>
      <c r="B111" s="425"/>
      <c r="C111" s="425"/>
      <c r="D111" s="424"/>
      <c r="E111" s="424"/>
      <c r="F111" s="424"/>
      <c r="G111" s="423" t="s">
        <v>3</v>
      </c>
      <c r="H111" s="422">
        <v>31305.4</v>
      </c>
      <c r="I111" s="422">
        <v>20067.400000000001</v>
      </c>
    </row>
    <row r="112" spans="1:9" x14ac:dyDescent="0.25">
      <c r="A112" s="426"/>
      <c r="B112" s="425"/>
      <c r="C112" s="425"/>
      <c r="D112" s="424"/>
      <c r="E112" s="424"/>
      <c r="F112" s="424"/>
      <c r="G112" s="423" t="s">
        <v>2</v>
      </c>
      <c r="H112" s="422">
        <v>22824.2</v>
      </c>
      <c r="I112" s="430">
        <v>15770.9</v>
      </c>
    </row>
    <row r="113" spans="1:9" x14ac:dyDescent="0.25">
      <c r="A113" s="426"/>
      <c r="B113" s="424"/>
      <c r="C113" s="425"/>
      <c r="D113" s="424"/>
      <c r="E113" s="424"/>
      <c r="F113" s="424"/>
      <c r="G113" s="423" t="s">
        <v>1</v>
      </c>
      <c r="H113" s="422">
        <v>0</v>
      </c>
      <c r="I113" s="422">
        <v>0</v>
      </c>
    </row>
    <row r="114" spans="1:9" x14ac:dyDescent="0.25">
      <c r="A114" s="426" t="s">
        <v>281</v>
      </c>
      <c r="B114" s="425" t="s">
        <v>537</v>
      </c>
      <c r="C114" s="425" t="s">
        <v>10</v>
      </c>
      <c r="D114" s="429" t="s">
        <v>536</v>
      </c>
      <c r="E114" s="428" t="s">
        <v>10</v>
      </c>
      <c r="F114" s="428" t="s">
        <v>10</v>
      </c>
      <c r="G114" s="423" t="s">
        <v>5</v>
      </c>
      <c r="H114" s="422">
        <v>220.1</v>
      </c>
      <c r="I114" s="427">
        <v>0</v>
      </c>
    </row>
    <row r="115" spans="1:9" x14ac:dyDescent="0.25">
      <c r="A115" s="426"/>
      <c r="B115" s="425"/>
      <c r="C115" s="425"/>
      <c r="D115" s="424"/>
      <c r="E115" s="424"/>
      <c r="F115" s="424"/>
      <c r="G115" s="423" t="s">
        <v>4</v>
      </c>
      <c r="H115" s="422">
        <v>0</v>
      </c>
      <c r="I115" s="422">
        <v>0</v>
      </c>
    </row>
    <row r="116" spans="1:9" x14ac:dyDescent="0.25">
      <c r="A116" s="426"/>
      <c r="B116" s="425"/>
      <c r="C116" s="425"/>
      <c r="D116" s="424"/>
      <c r="E116" s="424"/>
      <c r="F116" s="424"/>
      <c r="G116" s="423" t="s">
        <v>3</v>
      </c>
      <c r="H116" s="422">
        <v>0</v>
      </c>
      <c r="I116" s="422">
        <v>0</v>
      </c>
    </row>
    <row r="117" spans="1:9" x14ac:dyDescent="0.25">
      <c r="A117" s="426"/>
      <c r="B117" s="425"/>
      <c r="C117" s="425"/>
      <c r="D117" s="424"/>
      <c r="E117" s="424"/>
      <c r="F117" s="424"/>
      <c r="G117" s="423" t="s">
        <v>2</v>
      </c>
      <c r="H117" s="422">
        <v>220.1</v>
      </c>
      <c r="I117" s="427">
        <v>0</v>
      </c>
    </row>
    <row r="118" spans="1:9" x14ac:dyDescent="0.25">
      <c r="A118" s="426"/>
      <c r="B118" s="424"/>
      <c r="C118" s="425"/>
      <c r="D118" s="424"/>
      <c r="E118" s="424"/>
      <c r="F118" s="424"/>
      <c r="G118" s="423" t="s">
        <v>1</v>
      </c>
      <c r="H118" s="422">
        <v>0</v>
      </c>
      <c r="I118" s="422">
        <v>0</v>
      </c>
    </row>
    <row r="119" spans="1:9" ht="15" customHeight="1" x14ac:dyDescent="0.25">
      <c r="A119" s="421" t="s">
        <v>535</v>
      </c>
      <c r="B119" s="420"/>
      <c r="C119" s="420"/>
      <c r="D119" s="420"/>
      <c r="E119" s="420"/>
      <c r="F119" s="420"/>
      <c r="G119" s="420"/>
      <c r="H119" s="420"/>
      <c r="I119" s="419"/>
    </row>
  </sheetData>
  <mergeCells count="115">
    <mergeCell ref="E28:E32"/>
    <mergeCell ref="F28:F32"/>
    <mergeCell ref="C28:C32"/>
    <mergeCell ref="D33:D37"/>
    <mergeCell ref="A58:A62"/>
    <mergeCell ref="A64:A68"/>
    <mergeCell ref="A69:A73"/>
    <mergeCell ref="B114:B118"/>
    <mergeCell ref="B58:B62"/>
    <mergeCell ref="B69:B73"/>
    <mergeCell ref="A108:I108"/>
    <mergeCell ref="A75:A79"/>
    <mergeCell ref="A80:A84"/>
    <mergeCell ref="A85:A89"/>
    <mergeCell ref="E114:E118"/>
    <mergeCell ref="F114:F118"/>
    <mergeCell ref="A28:A32"/>
    <mergeCell ref="B28:B32"/>
    <mergeCell ref="A91:A95"/>
    <mergeCell ref="A96:A100"/>
    <mergeCell ref="A102:A106"/>
    <mergeCell ref="A109:A113"/>
    <mergeCell ref="A114:A118"/>
    <mergeCell ref="A53:A57"/>
    <mergeCell ref="B4:B7"/>
    <mergeCell ref="A4:A7"/>
    <mergeCell ref="G4:I4"/>
    <mergeCell ref="H5:H7"/>
    <mergeCell ref="I5:I7"/>
    <mergeCell ref="A9:I9"/>
    <mergeCell ref="A27:I27"/>
    <mergeCell ref="B1:I1"/>
    <mergeCell ref="B2:I2"/>
    <mergeCell ref="B3:I3"/>
    <mergeCell ref="E4:F4"/>
    <mergeCell ref="G5:G7"/>
    <mergeCell ref="E5:E7"/>
    <mergeCell ref="F5:F7"/>
    <mergeCell ref="D4:D7"/>
    <mergeCell ref="C4:C7"/>
    <mergeCell ref="E33:E37"/>
    <mergeCell ref="F33:F37"/>
    <mergeCell ref="B53:B57"/>
    <mergeCell ref="D53:D57"/>
    <mergeCell ref="E53:E57"/>
    <mergeCell ref="F53:F57"/>
    <mergeCell ref="A52:I52"/>
    <mergeCell ref="D39:D43"/>
    <mergeCell ref="E39:E43"/>
    <mergeCell ref="F39:F43"/>
    <mergeCell ref="E64:E68"/>
    <mergeCell ref="F64:F68"/>
    <mergeCell ref="C58:C62"/>
    <mergeCell ref="C64:C68"/>
    <mergeCell ref="D58:D62"/>
    <mergeCell ref="E58:E62"/>
    <mergeCell ref="F58:F62"/>
    <mergeCell ref="B33:B37"/>
    <mergeCell ref="A33:A37"/>
    <mergeCell ref="C33:C37"/>
    <mergeCell ref="B39:B43"/>
    <mergeCell ref="A39:A43"/>
    <mergeCell ref="C39:C43"/>
    <mergeCell ref="B64:B68"/>
    <mergeCell ref="D64:D68"/>
    <mergeCell ref="A119:I119"/>
    <mergeCell ref="D28:D32"/>
    <mergeCell ref="B45:B49"/>
    <mergeCell ref="A45:A49"/>
    <mergeCell ref="C45:C49"/>
    <mergeCell ref="D45:D49"/>
    <mergeCell ref="E45:E49"/>
    <mergeCell ref="F45:F49"/>
    <mergeCell ref="C109:C113"/>
    <mergeCell ref="C114:C118"/>
    <mergeCell ref="B109:B113"/>
    <mergeCell ref="D109:D113"/>
    <mergeCell ref="B80:B84"/>
    <mergeCell ref="B85:B89"/>
    <mergeCell ref="D85:D89"/>
    <mergeCell ref="B91:B95"/>
    <mergeCell ref="D91:D95"/>
    <mergeCell ref="D114:D118"/>
    <mergeCell ref="B75:B79"/>
    <mergeCell ref="D75:D79"/>
    <mergeCell ref="C69:C73"/>
    <mergeCell ref="B96:B100"/>
    <mergeCell ref="D96:D100"/>
    <mergeCell ref="B102:B106"/>
    <mergeCell ref="D102:D106"/>
    <mergeCell ref="D69:D73"/>
    <mergeCell ref="D80:D84"/>
    <mergeCell ref="E75:E79"/>
    <mergeCell ref="F75:F79"/>
    <mergeCell ref="E85:E89"/>
    <mergeCell ref="E69:E73"/>
    <mergeCell ref="F69:F73"/>
    <mergeCell ref="E80:E84"/>
    <mergeCell ref="F80:F84"/>
    <mergeCell ref="E96:E100"/>
    <mergeCell ref="F96:F100"/>
    <mergeCell ref="E102:E106"/>
    <mergeCell ref="F102:F106"/>
    <mergeCell ref="C96:C100"/>
    <mergeCell ref="C102:C106"/>
    <mergeCell ref="E109:E113"/>
    <mergeCell ref="F109:F113"/>
    <mergeCell ref="C53:C57"/>
    <mergeCell ref="F85:F89"/>
    <mergeCell ref="E91:E95"/>
    <mergeCell ref="F91:F95"/>
    <mergeCell ref="C75:C79"/>
    <mergeCell ref="C80:C84"/>
    <mergeCell ref="C85:C89"/>
    <mergeCell ref="C91:C95"/>
  </mergeCells>
  <pageMargins left="0.70866141732283472" right="0.70866141732283472" top="0.74803149606299213" bottom="0.74803149606299213" header="0.51181102362204722" footer="0.51181102362204722"/>
  <pageSetup paperSize="9" scale="60" fitToHeight="0" orientation="landscape" horizontalDpi="300" verticalDpi="300" r:id="rId1"/>
  <rowBreaks count="3" manualBreakCount="3">
    <brk id="25" max="8" man="1"/>
    <brk id="49" max="8" man="1"/>
    <brk id="84"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91"/>
  <sheetViews>
    <sheetView topLeftCell="A79" zoomScale="81" zoomScaleNormal="81" zoomScaleSheetLayoutView="85" workbookViewId="0">
      <selection activeCell="B104" sqref="B104"/>
    </sheetView>
  </sheetViews>
  <sheetFormatPr defaultColWidth="8.7109375" defaultRowHeight="15" x14ac:dyDescent="0.25"/>
  <cols>
    <col min="1" max="1" width="6" style="1054" customWidth="1"/>
    <col min="2" max="2" width="39.85546875" style="1051" customWidth="1"/>
    <col min="3" max="3" width="13.7109375" style="1052" customWidth="1"/>
    <col min="4" max="4" width="38.28515625" style="1053" customWidth="1"/>
    <col min="5" max="5" width="13.42578125" style="1052" customWidth="1"/>
    <col min="6" max="6" width="78" style="1053" customWidth="1"/>
    <col min="7" max="7" width="17.28515625" style="1052" customWidth="1"/>
    <col min="8" max="8" width="20" style="1051" customWidth="1"/>
    <col min="9" max="9" width="24" style="1051" customWidth="1"/>
    <col min="10" max="10" width="29.7109375" style="1050" hidden="1" customWidth="1"/>
    <col min="11" max="13" width="0" style="1050" hidden="1" customWidth="1"/>
    <col min="14" max="14" width="84.140625" style="1050" customWidth="1"/>
    <col min="15" max="16384" width="8.7109375" style="1050"/>
  </cols>
  <sheetData>
    <row r="1" spans="1:14" ht="66.599999999999994" customHeight="1" x14ac:dyDescent="0.25">
      <c r="A1" s="1113" t="s">
        <v>1838</v>
      </c>
      <c r="B1" s="1113"/>
      <c r="C1" s="1113"/>
      <c r="D1" s="1113"/>
      <c r="E1" s="1113"/>
      <c r="F1" s="1113"/>
      <c r="G1" s="1113"/>
      <c r="H1" s="1113"/>
      <c r="I1" s="1113"/>
    </row>
    <row r="3" spans="1:14" ht="33" customHeight="1" x14ac:dyDescent="0.25">
      <c r="A3" s="1110" t="s">
        <v>1837</v>
      </c>
      <c r="B3" s="1109" t="s">
        <v>403</v>
      </c>
      <c r="C3" s="1109" t="s">
        <v>402</v>
      </c>
      <c r="D3" s="1112" t="s">
        <v>269</v>
      </c>
      <c r="E3" s="1111" t="s">
        <v>1836</v>
      </c>
      <c r="F3" s="1111"/>
      <c r="G3" s="1111" t="s">
        <v>532</v>
      </c>
      <c r="H3" s="1111"/>
      <c r="I3" s="1111"/>
    </row>
    <row r="4" spans="1:14" ht="29.1" customHeight="1" x14ac:dyDescent="0.25">
      <c r="A4" s="1110"/>
      <c r="B4" s="1109"/>
      <c r="C4" s="1109"/>
      <c r="D4" s="1108"/>
      <c r="E4" s="1072" t="s">
        <v>1835</v>
      </c>
      <c r="F4" s="1072" t="s">
        <v>1834</v>
      </c>
      <c r="G4" s="1106" t="s">
        <v>1833</v>
      </c>
      <c r="H4" s="1106" t="s">
        <v>263</v>
      </c>
      <c r="I4" s="1106" t="s">
        <v>262</v>
      </c>
    </row>
    <row r="5" spans="1:14" x14ac:dyDescent="0.25">
      <c r="A5" s="1107">
        <v>1</v>
      </c>
      <c r="B5" s="1072">
        <v>2</v>
      </c>
      <c r="C5" s="1072">
        <v>3</v>
      </c>
      <c r="D5" s="1106">
        <v>4</v>
      </c>
      <c r="E5" s="1072">
        <v>5</v>
      </c>
      <c r="F5" s="1072">
        <v>6</v>
      </c>
      <c r="G5" s="1072">
        <v>7</v>
      </c>
      <c r="H5" s="1072">
        <v>8</v>
      </c>
      <c r="I5" s="1072">
        <v>9</v>
      </c>
    </row>
    <row r="6" spans="1:14" ht="21" customHeight="1" x14ac:dyDescent="0.25">
      <c r="A6" s="1079"/>
      <c r="B6" s="1076" t="s">
        <v>1832</v>
      </c>
      <c r="C6" s="1105"/>
      <c r="D6" s="1105"/>
      <c r="E6" s="1105"/>
      <c r="F6" s="1105"/>
      <c r="G6" s="1105"/>
      <c r="H6" s="1105"/>
      <c r="I6" s="1104"/>
    </row>
    <row r="7" spans="1:14" ht="43.5" customHeight="1" x14ac:dyDescent="0.25">
      <c r="A7" s="1069" t="s">
        <v>397</v>
      </c>
      <c r="B7" s="1073" t="s">
        <v>1831</v>
      </c>
      <c r="C7" s="1070" t="s">
        <v>284</v>
      </c>
      <c r="D7" s="1073" t="s">
        <v>1702</v>
      </c>
      <c r="E7" s="1070" t="s">
        <v>284</v>
      </c>
      <c r="F7" s="1070" t="s">
        <v>284</v>
      </c>
      <c r="G7" s="1072" t="s">
        <v>278</v>
      </c>
      <c r="H7" s="1071">
        <v>0</v>
      </c>
      <c r="I7" s="1071">
        <v>0</v>
      </c>
      <c r="J7" s="1050" t="s">
        <v>1709</v>
      </c>
    </row>
    <row r="8" spans="1:14" ht="29.1" customHeight="1" x14ac:dyDescent="0.25">
      <c r="A8" s="1069" t="s">
        <v>394</v>
      </c>
      <c r="B8" s="1073" t="s">
        <v>1830</v>
      </c>
      <c r="C8" s="1072" t="s">
        <v>291</v>
      </c>
      <c r="D8" s="1083" t="s">
        <v>1702</v>
      </c>
      <c r="E8" s="1086">
        <v>44835</v>
      </c>
      <c r="F8" s="1073" t="s">
        <v>1829</v>
      </c>
      <c r="G8" s="1072" t="s">
        <v>278</v>
      </c>
      <c r="H8" s="1071">
        <v>0</v>
      </c>
      <c r="I8" s="1071">
        <v>0</v>
      </c>
      <c r="J8" s="1050" t="s">
        <v>1709</v>
      </c>
    </row>
    <row r="9" spans="1:14" ht="84.75" customHeight="1" x14ac:dyDescent="0.25">
      <c r="A9" s="1069"/>
      <c r="B9" s="1073" t="s">
        <v>1828</v>
      </c>
      <c r="C9" s="1072" t="s">
        <v>291</v>
      </c>
      <c r="D9" s="1073" t="s">
        <v>1774</v>
      </c>
      <c r="E9" s="1103" t="s">
        <v>1827</v>
      </c>
      <c r="F9" s="1073" t="s">
        <v>1826</v>
      </c>
      <c r="G9" s="1070" t="s">
        <v>284</v>
      </c>
      <c r="H9" s="1070" t="s">
        <v>284</v>
      </c>
      <c r="I9" s="1070" t="s">
        <v>284</v>
      </c>
      <c r="J9" s="1050" t="s">
        <v>1709</v>
      </c>
    </row>
    <row r="10" spans="1:14" ht="72.599999999999994" customHeight="1" x14ac:dyDescent="0.25">
      <c r="A10" s="1069" t="s">
        <v>390</v>
      </c>
      <c r="B10" s="1100" t="s">
        <v>1825</v>
      </c>
      <c r="C10" s="1072" t="s">
        <v>294</v>
      </c>
      <c r="D10" s="1083" t="s">
        <v>1702</v>
      </c>
      <c r="E10" s="1102">
        <v>44926</v>
      </c>
      <c r="G10" s="1072" t="s">
        <v>278</v>
      </c>
      <c r="H10" s="1098">
        <v>0</v>
      </c>
      <c r="I10" s="1098">
        <v>0</v>
      </c>
      <c r="J10" s="1050" t="s">
        <v>1709</v>
      </c>
    </row>
    <row r="11" spans="1:14" ht="409.15" customHeight="1" x14ac:dyDescent="0.25">
      <c r="A11" s="1097"/>
      <c r="B11" s="1073" t="s">
        <v>1824</v>
      </c>
      <c r="C11" s="1072" t="s">
        <v>294</v>
      </c>
      <c r="D11" s="1073" t="s">
        <v>1785</v>
      </c>
      <c r="E11" s="1072" t="s">
        <v>1286</v>
      </c>
      <c r="F11" s="1073" t="s">
        <v>1823</v>
      </c>
      <c r="G11" s="1070" t="s">
        <v>284</v>
      </c>
      <c r="H11" s="1072" t="s">
        <v>284</v>
      </c>
      <c r="I11" s="1072" t="s">
        <v>284</v>
      </c>
      <c r="J11" s="1050" t="s">
        <v>1822</v>
      </c>
      <c r="N11" s="1101" t="s">
        <v>1821</v>
      </c>
    </row>
    <row r="12" spans="1:14" ht="60" customHeight="1" x14ac:dyDescent="0.25">
      <c r="A12" s="1069" t="s">
        <v>386</v>
      </c>
      <c r="B12" s="1073" t="s">
        <v>1820</v>
      </c>
      <c r="C12" s="1070" t="s">
        <v>284</v>
      </c>
      <c r="D12" s="1073" t="s">
        <v>1683</v>
      </c>
      <c r="E12" s="1070" t="s">
        <v>284</v>
      </c>
      <c r="F12" s="1070" t="s">
        <v>284</v>
      </c>
      <c r="G12" s="1072" t="s">
        <v>278</v>
      </c>
      <c r="H12" s="1071">
        <v>0</v>
      </c>
      <c r="I12" s="1071">
        <v>0</v>
      </c>
    </row>
    <row r="13" spans="1:14" ht="47.25" customHeight="1" x14ac:dyDescent="0.25">
      <c r="A13" s="1069" t="s">
        <v>384</v>
      </c>
      <c r="B13" s="1073" t="s">
        <v>1819</v>
      </c>
      <c r="C13" s="1072" t="s">
        <v>294</v>
      </c>
      <c r="D13" s="1083" t="s">
        <v>1702</v>
      </c>
      <c r="E13" s="1078">
        <v>44926</v>
      </c>
      <c r="F13" s="1073"/>
      <c r="G13" s="1072" t="s">
        <v>278</v>
      </c>
      <c r="H13" s="1071">
        <v>0</v>
      </c>
      <c r="I13" s="1071">
        <v>0</v>
      </c>
    </row>
    <row r="14" spans="1:14" ht="72.599999999999994" customHeight="1" x14ac:dyDescent="0.25">
      <c r="A14" s="1069"/>
      <c r="B14" s="1073" t="s">
        <v>1818</v>
      </c>
      <c r="C14" s="1072" t="s">
        <v>294</v>
      </c>
      <c r="D14" s="1073" t="s">
        <v>1811</v>
      </c>
      <c r="E14" s="1072" t="s">
        <v>1817</v>
      </c>
      <c r="F14" s="1073"/>
      <c r="G14" s="1070" t="s">
        <v>284</v>
      </c>
      <c r="H14" s="1070" t="s">
        <v>284</v>
      </c>
      <c r="I14" s="1070" t="s">
        <v>284</v>
      </c>
      <c r="J14" s="1082" t="s">
        <v>1695</v>
      </c>
    </row>
    <row r="15" spans="1:14" ht="207" customHeight="1" x14ac:dyDescent="0.25">
      <c r="A15" s="1069"/>
      <c r="B15" s="1073" t="s">
        <v>1816</v>
      </c>
      <c r="C15" s="1072" t="s">
        <v>294</v>
      </c>
      <c r="D15" s="1073" t="s">
        <v>1697</v>
      </c>
      <c r="E15" s="1078">
        <v>44926</v>
      </c>
      <c r="F15" s="1077" t="s">
        <v>1815</v>
      </c>
      <c r="G15" s="1070" t="s">
        <v>284</v>
      </c>
      <c r="H15" s="1070" t="s">
        <v>284</v>
      </c>
      <c r="I15" s="1070" t="s">
        <v>284</v>
      </c>
      <c r="J15" s="1082" t="s">
        <v>1695</v>
      </c>
    </row>
    <row r="16" spans="1:14" ht="93.75" customHeight="1" x14ac:dyDescent="0.25">
      <c r="A16" s="1069"/>
      <c r="B16" s="1073" t="s">
        <v>1814</v>
      </c>
      <c r="C16" s="1078" t="s">
        <v>294</v>
      </c>
      <c r="D16" s="1073" t="s">
        <v>1711</v>
      </c>
      <c r="E16" s="1078">
        <v>44926</v>
      </c>
      <c r="F16" s="1073" t="s">
        <v>1813</v>
      </c>
      <c r="G16" s="1070" t="s">
        <v>284</v>
      </c>
      <c r="H16" s="1070" t="s">
        <v>284</v>
      </c>
      <c r="I16" s="1070" t="s">
        <v>284</v>
      </c>
      <c r="J16" s="1082" t="s">
        <v>1709</v>
      </c>
    </row>
    <row r="17" spans="1:15" ht="88.15" customHeight="1" x14ac:dyDescent="0.25">
      <c r="A17" s="1069"/>
      <c r="B17" s="1073" t="s">
        <v>1812</v>
      </c>
      <c r="C17" s="1072" t="s">
        <v>294</v>
      </c>
      <c r="D17" s="1073" t="s">
        <v>1811</v>
      </c>
      <c r="E17" s="1078">
        <v>44926</v>
      </c>
      <c r="F17" s="1077" t="s">
        <v>1810</v>
      </c>
      <c r="G17" s="1070" t="s">
        <v>284</v>
      </c>
      <c r="H17" s="1070" t="s">
        <v>284</v>
      </c>
      <c r="I17" s="1070" t="s">
        <v>284</v>
      </c>
      <c r="J17" s="1082" t="s">
        <v>1695</v>
      </c>
    </row>
    <row r="18" spans="1:15" ht="72.75" customHeight="1" x14ac:dyDescent="0.25">
      <c r="A18" s="1069"/>
      <c r="B18" s="1073" t="s">
        <v>1809</v>
      </c>
      <c r="C18" s="1072" t="s">
        <v>294</v>
      </c>
      <c r="D18" s="1073" t="s">
        <v>1680</v>
      </c>
      <c r="E18" s="1078">
        <v>44926</v>
      </c>
      <c r="F18" s="1077" t="s">
        <v>1808</v>
      </c>
      <c r="G18" s="1070" t="s">
        <v>284</v>
      </c>
      <c r="H18" s="1070" t="s">
        <v>284</v>
      </c>
      <c r="I18" s="1070" t="s">
        <v>284</v>
      </c>
      <c r="J18" s="1082" t="s">
        <v>1695</v>
      </c>
    </row>
    <row r="19" spans="1:15" ht="55.9" customHeight="1" x14ac:dyDescent="0.25">
      <c r="A19" s="1069" t="s">
        <v>624</v>
      </c>
      <c r="B19" s="1073" t="s">
        <v>1807</v>
      </c>
      <c r="C19" s="1072" t="s">
        <v>294</v>
      </c>
      <c r="D19" s="1073" t="s">
        <v>1683</v>
      </c>
      <c r="E19" s="1078">
        <v>44926</v>
      </c>
      <c r="F19" s="1073"/>
      <c r="G19" s="1078" t="s">
        <v>278</v>
      </c>
      <c r="H19" s="1098">
        <v>0</v>
      </c>
      <c r="I19" s="1098">
        <v>0</v>
      </c>
      <c r="J19" s="1082" t="s">
        <v>1704</v>
      </c>
    </row>
    <row r="20" spans="1:15" ht="216" customHeight="1" x14ac:dyDescent="0.25">
      <c r="A20" s="1069"/>
      <c r="B20" s="1073" t="s">
        <v>1806</v>
      </c>
      <c r="C20" s="1072" t="s">
        <v>294</v>
      </c>
      <c r="D20" s="1073" t="s">
        <v>1706</v>
      </c>
      <c r="E20" s="1078">
        <v>44926</v>
      </c>
      <c r="F20" s="1083" t="s">
        <v>1805</v>
      </c>
      <c r="G20" s="1070" t="s">
        <v>284</v>
      </c>
      <c r="H20" s="1070" t="s">
        <v>284</v>
      </c>
      <c r="I20" s="1070" t="s">
        <v>284</v>
      </c>
      <c r="J20" s="1082" t="s">
        <v>1704</v>
      </c>
    </row>
    <row r="21" spans="1:15" ht="66" customHeight="1" x14ac:dyDescent="0.25">
      <c r="A21" s="1069"/>
      <c r="B21" s="1073" t="s">
        <v>1804</v>
      </c>
      <c r="C21" s="1072" t="s">
        <v>294</v>
      </c>
      <c r="D21" s="1073" t="s">
        <v>1706</v>
      </c>
      <c r="E21" s="1078">
        <v>44926</v>
      </c>
      <c r="F21" s="1077" t="s">
        <v>1803</v>
      </c>
      <c r="G21" s="1070" t="s">
        <v>284</v>
      </c>
      <c r="H21" s="1070" t="s">
        <v>284</v>
      </c>
      <c r="I21" s="1070" t="s">
        <v>284</v>
      </c>
      <c r="J21" s="1082" t="s">
        <v>1704</v>
      </c>
    </row>
    <row r="22" spans="1:15" ht="72.599999999999994" customHeight="1" x14ac:dyDescent="0.25">
      <c r="A22" s="1069"/>
      <c r="B22" s="1100" t="s">
        <v>1802</v>
      </c>
      <c r="C22" s="1072" t="s">
        <v>1698</v>
      </c>
      <c r="D22" s="1073" t="s">
        <v>1697</v>
      </c>
      <c r="E22" s="1081">
        <v>44742</v>
      </c>
      <c r="F22" s="1073" t="s">
        <v>1801</v>
      </c>
      <c r="G22" s="1070" t="s">
        <v>284</v>
      </c>
      <c r="H22" s="1070" t="s">
        <v>284</v>
      </c>
      <c r="I22" s="1070" t="s">
        <v>284</v>
      </c>
      <c r="J22" s="1050" t="s">
        <v>1695</v>
      </c>
    </row>
    <row r="23" spans="1:15" ht="72.599999999999994" customHeight="1" x14ac:dyDescent="0.25">
      <c r="A23" s="1069" t="s">
        <v>374</v>
      </c>
      <c r="B23" s="1073" t="s">
        <v>1800</v>
      </c>
      <c r="C23" s="1072" t="s">
        <v>284</v>
      </c>
      <c r="D23" s="1073" t="s">
        <v>1794</v>
      </c>
      <c r="E23" s="1072" t="s">
        <v>284</v>
      </c>
      <c r="F23" s="1072" t="s">
        <v>284</v>
      </c>
      <c r="G23" s="1072" t="s">
        <v>278</v>
      </c>
      <c r="H23" s="1098">
        <v>692.8</v>
      </c>
      <c r="I23" s="1071">
        <v>320.30200000000002</v>
      </c>
      <c r="J23" s="1050" t="s">
        <v>1792</v>
      </c>
      <c r="O23" s="1099"/>
    </row>
    <row r="24" spans="1:15" ht="98.45" customHeight="1" x14ac:dyDescent="0.25">
      <c r="A24" s="1069" t="s">
        <v>372</v>
      </c>
      <c r="B24" s="1073" t="s">
        <v>1799</v>
      </c>
      <c r="C24" s="1072" t="s">
        <v>294</v>
      </c>
      <c r="D24" s="1073" t="s">
        <v>1794</v>
      </c>
      <c r="E24" s="1078">
        <v>44926</v>
      </c>
      <c r="F24" s="1073"/>
      <c r="G24" s="1072" t="s">
        <v>278</v>
      </c>
      <c r="H24" s="1071">
        <v>692.8</v>
      </c>
      <c r="I24" s="1071">
        <v>320.30200000000002</v>
      </c>
      <c r="J24" s="1050" t="s">
        <v>1792</v>
      </c>
      <c r="O24" s="1060"/>
    </row>
    <row r="25" spans="1:15" ht="170.45" customHeight="1" x14ac:dyDescent="0.25">
      <c r="A25" s="1069"/>
      <c r="B25" s="1092" t="s">
        <v>1798</v>
      </c>
      <c r="C25" s="1072" t="s">
        <v>294</v>
      </c>
      <c r="D25" s="1073" t="s">
        <v>1706</v>
      </c>
      <c r="E25" s="1078">
        <v>44926</v>
      </c>
      <c r="F25" s="1077" t="s">
        <v>1797</v>
      </c>
      <c r="G25" s="1072" t="s">
        <v>284</v>
      </c>
      <c r="H25" s="1072" t="s">
        <v>284</v>
      </c>
      <c r="I25" s="1072" t="s">
        <v>284</v>
      </c>
      <c r="J25" s="1050" t="s">
        <v>1796</v>
      </c>
    </row>
    <row r="26" spans="1:15" ht="178.5" customHeight="1" x14ac:dyDescent="0.25">
      <c r="A26" s="1069"/>
      <c r="B26" s="1092" t="s">
        <v>1795</v>
      </c>
      <c r="C26" s="1072" t="s">
        <v>294</v>
      </c>
      <c r="D26" s="1073" t="s">
        <v>1794</v>
      </c>
      <c r="E26" s="1078">
        <v>44926</v>
      </c>
      <c r="F26" s="1083" t="s">
        <v>1793</v>
      </c>
      <c r="G26" s="1072" t="s">
        <v>284</v>
      </c>
      <c r="H26" s="1072" t="s">
        <v>284</v>
      </c>
      <c r="I26" s="1072" t="s">
        <v>284</v>
      </c>
      <c r="J26" s="1050" t="s">
        <v>1792</v>
      </c>
    </row>
    <row r="27" spans="1:15" ht="38.65" customHeight="1" x14ac:dyDescent="0.25">
      <c r="A27" s="1069" t="s">
        <v>609</v>
      </c>
      <c r="B27" s="1073" t="s">
        <v>1791</v>
      </c>
      <c r="C27" s="1072" t="s">
        <v>284</v>
      </c>
      <c r="D27" s="1073" t="s">
        <v>1702</v>
      </c>
      <c r="E27" s="1072" t="s">
        <v>284</v>
      </c>
      <c r="F27" s="1072" t="s">
        <v>284</v>
      </c>
      <c r="G27" s="1072" t="s">
        <v>278</v>
      </c>
      <c r="H27" s="1098">
        <v>0</v>
      </c>
      <c r="I27" s="1098">
        <v>0</v>
      </c>
    </row>
    <row r="28" spans="1:15" ht="43.5" customHeight="1" x14ac:dyDescent="0.25">
      <c r="A28" s="1069" t="s">
        <v>367</v>
      </c>
      <c r="B28" s="1073" t="s">
        <v>1790</v>
      </c>
      <c r="C28" s="1072" t="s">
        <v>294</v>
      </c>
      <c r="D28" s="1073" t="s">
        <v>1711</v>
      </c>
      <c r="E28" s="1078">
        <v>44926</v>
      </c>
      <c r="F28" s="1073"/>
      <c r="G28" s="1072" t="s">
        <v>278</v>
      </c>
      <c r="H28" s="1098">
        <v>0</v>
      </c>
      <c r="I28" s="1098">
        <v>0</v>
      </c>
      <c r="J28" s="1082" t="s">
        <v>1709</v>
      </c>
    </row>
    <row r="29" spans="1:15" ht="153" customHeight="1" x14ac:dyDescent="0.25">
      <c r="A29" s="1069"/>
      <c r="B29" s="1073" t="s">
        <v>1789</v>
      </c>
      <c r="C29" s="1072" t="s">
        <v>1698</v>
      </c>
      <c r="D29" s="1073" t="s">
        <v>1785</v>
      </c>
      <c r="E29" s="1081">
        <v>44742</v>
      </c>
      <c r="F29" s="1073" t="s">
        <v>1788</v>
      </c>
      <c r="G29" s="1072" t="s">
        <v>284</v>
      </c>
      <c r="H29" s="1072" t="s">
        <v>284</v>
      </c>
      <c r="I29" s="1072" t="s">
        <v>284</v>
      </c>
      <c r="J29" s="1082" t="s">
        <v>1787</v>
      </c>
    </row>
    <row r="30" spans="1:15" ht="84.75" customHeight="1" x14ac:dyDescent="0.25">
      <c r="A30" s="1069"/>
      <c r="B30" s="1073" t="s">
        <v>1786</v>
      </c>
      <c r="C30" s="1072" t="s">
        <v>294</v>
      </c>
      <c r="D30" s="1073" t="s">
        <v>1785</v>
      </c>
      <c r="E30" s="1078">
        <v>44926</v>
      </c>
      <c r="F30" s="1073"/>
      <c r="G30" s="1072" t="s">
        <v>284</v>
      </c>
      <c r="H30" s="1072" t="s">
        <v>284</v>
      </c>
      <c r="I30" s="1072" t="s">
        <v>284</v>
      </c>
      <c r="J30" s="1082" t="s">
        <v>1695</v>
      </c>
    </row>
    <row r="31" spans="1:15" ht="98.65" customHeight="1" x14ac:dyDescent="0.25">
      <c r="A31" s="1069"/>
      <c r="B31" s="1073" t="s">
        <v>1784</v>
      </c>
      <c r="C31" s="1072" t="s">
        <v>294</v>
      </c>
      <c r="D31" s="1073" t="s">
        <v>1774</v>
      </c>
      <c r="E31" s="1078">
        <v>44926</v>
      </c>
      <c r="F31" s="1077" t="s">
        <v>1783</v>
      </c>
      <c r="G31" s="1072" t="s">
        <v>284</v>
      </c>
      <c r="H31" s="1072" t="s">
        <v>284</v>
      </c>
      <c r="I31" s="1072" t="s">
        <v>284</v>
      </c>
      <c r="J31" s="1082" t="s">
        <v>1709</v>
      </c>
    </row>
    <row r="32" spans="1:15" ht="77.45" customHeight="1" x14ac:dyDescent="0.25">
      <c r="A32" s="1069"/>
      <c r="B32" s="1073" t="s">
        <v>1782</v>
      </c>
      <c r="C32" s="1072" t="s">
        <v>294</v>
      </c>
      <c r="D32" s="1073" t="s">
        <v>1774</v>
      </c>
      <c r="E32" s="1078">
        <v>44926</v>
      </c>
      <c r="F32" s="1073" t="s">
        <v>1781</v>
      </c>
      <c r="G32" s="1072" t="s">
        <v>284</v>
      </c>
      <c r="H32" s="1072" t="s">
        <v>284</v>
      </c>
      <c r="I32" s="1072" t="s">
        <v>284</v>
      </c>
      <c r="J32" s="1082" t="s">
        <v>1709</v>
      </c>
    </row>
    <row r="33" spans="1:15" ht="64.150000000000006" customHeight="1" x14ac:dyDescent="0.25">
      <c r="A33" s="1069" t="s">
        <v>363</v>
      </c>
      <c r="B33" s="1073" t="s">
        <v>1780</v>
      </c>
      <c r="C33" s="1072" t="s">
        <v>294</v>
      </c>
      <c r="D33" s="1073" t="s">
        <v>1774</v>
      </c>
      <c r="E33" s="1078">
        <v>44926</v>
      </c>
      <c r="F33" s="1073"/>
      <c r="G33" s="1072" t="s">
        <v>278</v>
      </c>
      <c r="H33" s="1098">
        <v>0</v>
      </c>
      <c r="I33" s="1098">
        <v>0</v>
      </c>
      <c r="J33" s="1082" t="s">
        <v>1709</v>
      </c>
    </row>
    <row r="34" spans="1:15" ht="85.9" customHeight="1" x14ac:dyDescent="0.25">
      <c r="A34" s="1069"/>
      <c r="B34" s="1073" t="s">
        <v>1779</v>
      </c>
      <c r="C34" s="1072" t="s">
        <v>294</v>
      </c>
      <c r="D34" s="1073" t="s">
        <v>1774</v>
      </c>
      <c r="E34" s="1078">
        <v>44926</v>
      </c>
      <c r="F34" s="1073" t="s">
        <v>1778</v>
      </c>
      <c r="G34" s="1070" t="s">
        <v>284</v>
      </c>
      <c r="H34" s="1070" t="s">
        <v>284</v>
      </c>
      <c r="I34" s="1070" t="s">
        <v>284</v>
      </c>
      <c r="J34" s="1082" t="s">
        <v>1709</v>
      </c>
    </row>
    <row r="35" spans="1:15" ht="131.44999999999999" customHeight="1" x14ac:dyDescent="0.25">
      <c r="A35" s="1097"/>
      <c r="B35" s="1096" t="s">
        <v>1777</v>
      </c>
      <c r="C35" s="1095" t="s">
        <v>294</v>
      </c>
      <c r="D35" s="1073" t="s">
        <v>1774</v>
      </c>
      <c r="E35" s="1094">
        <v>44926</v>
      </c>
      <c r="F35" s="1073" t="s">
        <v>1776</v>
      </c>
      <c r="G35" s="1070" t="s">
        <v>284</v>
      </c>
      <c r="H35" s="1070" t="s">
        <v>284</v>
      </c>
      <c r="I35" s="1070" t="s">
        <v>284</v>
      </c>
      <c r="J35" s="1082" t="s">
        <v>1709</v>
      </c>
    </row>
    <row r="36" spans="1:15" ht="146.25" customHeight="1" x14ac:dyDescent="0.25">
      <c r="A36" s="1069"/>
      <c r="B36" s="1073" t="s">
        <v>1775</v>
      </c>
      <c r="C36" s="1072" t="s">
        <v>294</v>
      </c>
      <c r="D36" s="1073" t="s">
        <v>1774</v>
      </c>
      <c r="E36" s="1078">
        <v>44926</v>
      </c>
      <c r="F36" s="1077" t="s">
        <v>1773</v>
      </c>
      <c r="G36" s="1070" t="s">
        <v>284</v>
      </c>
      <c r="H36" s="1070" t="s">
        <v>284</v>
      </c>
      <c r="I36" s="1070" t="s">
        <v>284</v>
      </c>
      <c r="J36" s="1082" t="s">
        <v>1709</v>
      </c>
    </row>
    <row r="37" spans="1:15" ht="93.75" customHeight="1" x14ac:dyDescent="0.25">
      <c r="A37" s="1069" t="s">
        <v>344</v>
      </c>
      <c r="B37" s="1073" t="s">
        <v>1772</v>
      </c>
      <c r="C37" s="1070" t="s">
        <v>284</v>
      </c>
      <c r="D37" s="1073" t="s">
        <v>1730</v>
      </c>
      <c r="E37" s="1070" t="s">
        <v>284</v>
      </c>
      <c r="F37" s="1070" t="s">
        <v>284</v>
      </c>
      <c r="G37" s="1072" t="s">
        <v>278</v>
      </c>
      <c r="H37" s="1071">
        <v>2174.8000000000002</v>
      </c>
      <c r="I37" s="1071">
        <v>870.6</v>
      </c>
      <c r="K37" s="1093"/>
      <c r="L37" s="1093">
        <v>3585.5</v>
      </c>
      <c r="M37" s="1093">
        <v>725.5</v>
      </c>
    </row>
    <row r="38" spans="1:15" ht="92.25" customHeight="1" x14ac:dyDescent="0.25">
      <c r="A38" s="1069" t="s">
        <v>342</v>
      </c>
      <c r="B38" s="1073" t="s">
        <v>1771</v>
      </c>
      <c r="C38" s="1072" t="s">
        <v>294</v>
      </c>
      <c r="D38" s="1073" t="s">
        <v>1744</v>
      </c>
      <c r="E38" s="1078">
        <v>44926</v>
      </c>
      <c r="F38" s="1073"/>
      <c r="G38" s="1072" t="s">
        <v>278</v>
      </c>
      <c r="H38" s="1071">
        <v>600</v>
      </c>
      <c r="I38" s="1071">
        <v>290.2</v>
      </c>
      <c r="J38" s="1050" t="s">
        <v>1726</v>
      </c>
      <c r="O38" s="1060">
        <f>H24+H38+H42</f>
        <v>1867.6</v>
      </c>
    </row>
    <row r="39" spans="1:15" ht="102.75" customHeight="1" x14ac:dyDescent="0.25">
      <c r="A39" s="1069"/>
      <c r="B39" s="1092" t="s">
        <v>1770</v>
      </c>
      <c r="C39" s="1072" t="s">
        <v>294</v>
      </c>
      <c r="D39" s="1073" t="s">
        <v>1740</v>
      </c>
      <c r="E39" s="1078">
        <v>44926</v>
      </c>
      <c r="F39" s="1077" t="s">
        <v>1769</v>
      </c>
      <c r="G39" s="1070" t="s">
        <v>284</v>
      </c>
      <c r="H39" s="1070" t="s">
        <v>284</v>
      </c>
      <c r="I39" s="1070" t="s">
        <v>284</v>
      </c>
      <c r="J39" s="1050" t="s">
        <v>1726</v>
      </c>
    </row>
    <row r="40" spans="1:15" ht="180" customHeight="1" x14ac:dyDescent="0.25">
      <c r="A40" s="1069"/>
      <c r="B40" s="1073" t="s">
        <v>1768</v>
      </c>
      <c r="C40" s="1072" t="s">
        <v>294</v>
      </c>
      <c r="D40" s="1073" t="s">
        <v>1767</v>
      </c>
      <c r="E40" s="1078">
        <v>44926</v>
      </c>
      <c r="F40" s="1077" t="s">
        <v>1766</v>
      </c>
      <c r="G40" s="1070" t="s">
        <v>284</v>
      </c>
      <c r="H40" s="1070" t="s">
        <v>284</v>
      </c>
      <c r="I40" s="1070" t="s">
        <v>284</v>
      </c>
      <c r="J40" s="1050" t="s">
        <v>1726</v>
      </c>
    </row>
    <row r="41" spans="1:15" ht="165" customHeight="1" x14ac:dyDescent="0.25">
      <c r="A41" s="1069"/>
      <c r="B41" s="1073" t="s">
        <v>1765</v>
      </c>
      <c r="C41" s="1072" t="s">
        <v>294</v>
      </c>
      <c r="D41" s="1073" t="s">
        <v>1764</v>
      </c>
      <c r="E41" s="1078">
        <v>44926</v>
      </c>
      <c r="F41" s="1077" t="s">
        <v>1763</v>
      </c>
      <c r="G41" s="1070" t="s">
        <v>284</v>
      </c>
      <c r="H41" s="1070" t="s">
        <v>284</v>
      </c>
      <c r="I41" s="1070" t="s">
        <v>284</v>
      </c>
      <c r="J41" s="1050" t="s">
        <v>1726</v>
      </c>
    </row>
    <row r="42" spans="1:15" ht="89.25" customHeight="1" x14ac:dyDescent="0.25">
      <c r="A42" s="1069" t="s">
        <v>421</v>
      </c>
      <c r="B42" s="1073" t="s">
        <v>1762</v>
      </c>
      <c r="C42" s="1072" t="s">
        <v>294</v>
      </c>
      <c r="D42" s="1073" t="s">
        <v>1744</v>
      </c>
      <c r="E42" s="1078">
        <v>44926</v>
      </c>
      <c r="F42" s="1073"/>
      <c r="G42" s="1072" t="s">
        <v>278</v>
      </c>
      <c r="H42" s="1071">
        <v>574.79999999999995</v>
      </c>
      <c r="I42" s="1071">
        <v>270.39999999999998</v>
      </c>
      <c r="J42" s="1050" t="s">
        <v>1726</v>
      </c>
      <c r="O42" s="1060">
        <f>I38+I42+I82</f>
        <v>611.39999999999986</v>
      </c>
    </row>
    <row r="43" spans="1:15" ht="104.25" customHeight="1" x14ac:dyDescent="0.25">
      <c r="A43" s="1069"/>
      <c r="B43" s="1073" t="s">
        <v>1761</v>
      </c>
      <c r="C43" s="1072" t="s">
        <v>294</v>
      </c>
      <c r="D43" s="1073" t="s">
        <v>1740</v>
      </c>
      <c r="E43" s="1078">
        <v>44926</v>
      </c>
      <c r="F43" s="1077" t="s">
        <v>1760</v>
      </c>
      <c r="G43" s="1070" t="s">
        <v>284</v>
      </c>
      <c r="H43" s="1070" t="s">
        <v>284</v>
      </c>
      <c r="I43" s="1070" t="s">
        <v>284</v>
      </c>
      <c r="J43" s="1050" t="s">
        <v>1726</v>
      </c>
    </row>
    <row r="44" spans="1:15" ht="110.25" customHeight="1" x14ac:dyDescent="0.25">
      <c r="A44" s="1069"/>
      <c r="B44" s="1092" t="s">
        <v>1759</v>
      </c>
      <c r="C44" s="1072" t="s">
        <v>294</v>
      </c>
      <c r="D44" s="1073" t="s">
        <v>1758</v>
      </c>
      <c r="E44" s="1078">
        <v>44926</v>
      </c>
      <c r="F44" s="1077" t="s">
        <v>1757</v>
      </c>
      <c r="G44" s="1070" t="s">
        <v>284</v>
      </c>
      <c r="H44" s="1070" t="s">
        <v>284</v>
      </c>
      <c r="I44" s="1070" t="s">
        <v>284</v>
      </c>
      <c r="J44" s="1050" t="s">
        <v>1726</v>
      </c>
    </row>
    <row r="45" spans="1:15" ht="190.15" customHeight="1" x14ac:dyDescent="0.25">
      <c r="A45" s="1069"/>
      <c r="B45" s="1073" t="s">
        <v>1756</v>
      </c>
      <c r="C45" s="1072" t="s">
        <v>294</v>
      </c>
      <c r="D45" s="1080" t="s">
        <v>1755</v>
      </c>
      <c r="E45" s="1078">
        <v>44926</v>
      </c>
      <c r="F45" s="1077" t="s">
        <v>1754</v>
      </c>
      <c r="G45" s="1070" t="s">
        <v>284</v>
      </c>
      <c r="H45" s="1070" t="s">
        <v>284</v>
      </c>
      <c r="I45" s="1070" t="s">
        <v>284</v>
      </c>
      <c r="J45" s="1050" t="s">
        <v>1726</v>
      </c>
    </row>
    <row r="46" spans="1:15" ht="121.15" customHeight="1" x14ac:dyDescent="0.25">
      <c r="A46" s="1069"/>
      <c r="B46" s="1073" t="s">
        <v>1753</v>
      </c>
      <c r="C46" s="1072" t="s">
        <v>294</v>
      </c>
      <c r="D46" s="1073" t="s">
        <v>1752</v>
      </c>
      <c r="E46" s="1078">
        <v>44926</v>
      </c>
      <c r="F46" s="1077" t="s">
        <v>1751</v>
      </c>
      <c r="G46" s="1070" t="s">
        <v>284</v>
      </c>
      <c r="H46" s="1070" t="s">
        <v>284</v>
      </c>
      <c r="I46" s="1070" t="s">
        <v>284</v>
      </c>
      <c r="J46" s="1050" t="s">
        <v>1726</v>
      </c>
    </row>
    <row r="47" spans="1:15" ht="182.25" customHeight="1" x14ac:dyDescent="0.25">
      <c r="A47" s="1069"/>
      <c r="B47" s="1073" t="s">
        <v>1750</v>
      </c>
      <c r="C47" s="1072" t="s">
        <v>294</v>
      </c>
      <c r="D47" s="1073" t="s">
        <v>1749</v>
      </c>
      <c r="E47" s="1078">
        <v>44926</v>
      </c>
      <c r="F47" s="1077" t="s">
        <v>1748</v>
      </c>
      <c r="G47" s="1070" t="s">
        <v>284</v>
      </c>
      <c r="H47" s="1070" t="s">
        <v>284</v>
      </c>
      <c r="I47" s="1070" t="s">
        <v>284</v>
      </c>
      <c r="J47" s="1050" t="s">
        <v>1726</v>
      </c>
    </row>
    <row r="48" spans="1:15" ht="89.25" customHeight="1" x14ac:dyDescent="0.25">
      <c r="A48" s="1085"/>
      <c r="B48" s="1083" t="s">
        <v>1747</v>
      </c>
      <c r="C48" s="1084" t="s">
        <v>294</v>
      </c>
      <c r="D48" s="1091" t="s">
        <v>1746</v>
      </c>
      <c r="E48" s="1090">
        <v>44926</v>
      </c>
      <c r="F48" s="1089"/>
      <c r="G48" s="1088" t="s">
        <v>284</v>
      </c>
      <c r="H48" s="1088" t="s">
        <v>284</v>
      </c>
      <c r="I48" s="1088" t="s">
        <v>284</v>
      </c>
    </row>
    <row r="49" spans="1:10" ht="105" customHeight="1" x14ac:dyDescent="0.25">
      <c r="A49" s="1069" t="s">
        <v>582</v>
      </c>
      <c r="B49" s="1073" t="s">
        <v>1745</v>
      </c>
      <c r="C49" s="1072" t="s">
        <v>294</v>
      </c>
      <c r="D49" s="1087" t="s">
        <v>1744</v>
      </c>
      <c r="E49" s="1086">
        <v>44926</v>
      </c>
      <c r="F49" s="1073"/>
      <c r="G49" s="1072" t="s">
        <v>278</v>
      </c>
      <c r="H49" s="1071">
        <v>1000</v>
      </c>
      <c r="I49" s="1071">
        <v>310</v>
      </c>
      <c r="J49" s="1050" t="s">
        <v>1726</v>
      </c>
    </row>
    <row r="50" spans="1:10" ht="109.5" customHeight="1" x14ac:dyDescent="0.25">
      <c r="A50" s="1085"/>
      <c r="B50" s="1083" t="s">
        <v>1743</v>
      </c>
      <c r="C50" s="1084" t="s">
        <v>1698</v>
      </c>
      <c r="D50" s="1083" t="s">
        <v>1740</v>
      </c>
      <c r="E50" s="1081">
        <v>44681</v>
      </c>
      <c r="F50" s="1083" t="s">
        <v>1742</v>
      </c>
      <c r="G50" s="1084" t="s">
        <v>284</v>
      </c>
      <c r="H50" s="1084" t="s">
        <v>284</v>
      </c>
      <c r="I50" s="1084" t="s">
        <v>284</v>
      </c>
      <c r="J50" s="1050" t="s">
        <v>1726</v>
      </c>
    </row>
    <row r="51" spans="1:10" ht="112.5" customHeight="1" x14ac:dyDescent="0.25">
      <c r="A51" s="1069"/>
      <c r="B51" s="1073" t="s">
        <v>1741</v>
      </c>
      <c r="C51" s="1072" t="s">
        <v>1698</v>
      </c>
      <c r="D51" s="1083" t="s">
        <v>1740</v>
      </c>
      <c r="E51" s="1081">
        <v>44834</v>
      </c>
      <c r="F51" s="1073" t="s">
        <v>1739</v>
      </c>
      <c r="G51" s="1070" t="s">
        <v>284</v>
      </c>
      <c r="H51" s="1070" t="s">
        <v>284</v>
      </c>
      <c r="I51" s="1070" t="s">
        <v>284</v>
      </c>
      <c r="J51" s="1050" t="s">
        <v>1726</v>
      </c>
    </row>
    <row r="52" spans="1:10" ht="117" customHeight="1" x14ac:dyDescent="0.25">
      <c r="A52" s="1069"/>
      <c r="B52" s="1073" t="s">
        <v>1738</v>
      </c>
      <c r="C52" s="1072" t="s">
        <v>291</v>
      </c>
      <c r="D52" s="1073" t="s">
        <v>1737</v>
      </c>
      <c r="E52" s="1081">
        <v>44651</v>
      </c>
      <c r="F52" s="1077" t="s">
        <v>1736</v>
      </c>
      <c r="G52" s="1070" t="s">
        <v>284</v>
      </c>
      <c r="H52" s="1070" t="s">
        <v>284</v>
      </c>
      <c r="I52" s="1070" t="s">
        <v>284</v>
      </c>
      <c r="J52" s="1050" t="s">
        <v>1726</v>
      </c>
    </row>
    <row r="53" spans="1:10" ht="105" customHeight="1" x14ac:dyDescent="0.25">
      <c r="A53" s="1069"/>
      <c r="B53" s="1073" t="s">
        <v>1735</v>
      </c>
      <c r="C53" s="1072" t="s">
        <v>294</v>
      </c>
      <c r="D53" s="1073" t="s">
        <v>1734</v>
      </c>
      <c r="E53" s="1078">
        <v>44926</v>
      </c>
      <c r="F53" s="1077" t="s">
        <v>1733</v>
      </c>
      <c r="G53" s="1070" t="s">
        <v>284</v>
      </c>
      <c r="H53" s="1070" t="s">
        <v>284</v>
      </c>
      <c r="I53" s="1070" t="s">
        <v>284</v>
      </c>
      <c r="J53" s="1050" t="s">
        <v>1726</v>
      </c>
    </row>
    <row r="54" spans="1:10" ht="86.65" customHeight="1" x14ac:dyDescent="0.25">
      <c r="A54" s="1069" t="s">
        <v>1732</v>
      </c>
      <c r="B54" s="1073" t="s">
        <v>1731</v>
      </c>
      <c r="C54" s="1072" t="s">
        <v>294</v>
      </c>
      <c r="D54" s="1073" t="s">
        <v>1730</v>
      </c>
      <c r="E54" s="1078">
        <v>44926</v>
      </c>
      <c r="F54" s="1073"/>
      <c r="G54" s="1072" t="s">
        <v>278</v>
      </c>
      <c r="H54" s="1071">
        <v>0</v>
      </c>
      <c r="I54" s="1071">
        <v>0</v>
      </c>
      <c r="J54" s="1050" t="s">
        <v>1726</v>
      </c>
    </row>
    <row r="55" spans="1:10" ht="191.25" customHeight="1" x14ac:dyDescent="0.25">
      <c r="A55" s="1069"/>
      <c r="B55" s="1073" t="s">
        <v>1729</v>
      </c>
      <c r="C55" s="1072" t="s">
        <v>294</v>
      </c>
      <c r="D55" s="1073" t="s">
        <v>1728</v>
      </c>
      <c r="E55" s="1078">
        <v>44926</v>
      </c>
      <c r="F55" s="1077" t="s">
        <v>1727</v>
      </c>
      <c r="G55" s="1070" t="s">
        <v>284</v>
      </c>
      <c r="H55" s="1070" t="s">
        <v>284</v>
      </c>
      <c r="I55" s="1070" t="s">
        <v>284</v>
      </c>
      <c r="J55" s="1050" t="s">
        <v>1726</v>
      </c>
    </row>
    <row r="56" spans="1:10" ht="57.75" customHeight="1" x14ac:dyDescent="0.25">
      <c r="A56" s="1069" t="s">
        <v>331</v>
      </c>
      <c r="B56" s="1073" t="s">
        <v>1725</v>
      </c>
      <c r="C56" s="1070" t="s">
        <v>284</v>
      </c>
      <c r="D56" s="1073" t="s">
        <v>1683</v>
      </c>
      <c r="E56" s="1070" t="s">
        <v>284</v>
      </c>
      <c r="F56" s="1070" t="s">
        <v>284</v>
      </c>
      <c r="G56" s="1072" t="s">
        <v>278</v>
      </c>
      <c r="H56" s="1071">
        <v>0</v>
      </c>
      <c r="I56" s="1071">
        <v>0</v>
      </c>
    </row>
    <row r="57" spans="1:10" ht="45" customHeight="1" x14ac:dyDescent="0.25">
      <c r="A57" s="1069" t="s">
        <v>328</v>
      </c>
      <c r="B57" s="1073" t="s">
        <v>1724</v>
      </c>
      <c r="C57" s="1072" t="s">
        <v>294</v>
      </c>
      <c r="D57" s="1073" t="s">
        <v>1717</v>
      </c>
      <c r="E57" s="1078">
        <v>44926</v>
      </c>
      <c r="F57" s="1073"/>
      <c r="G57" s="1072" t="s">
        <v>278</v>
      </c>
      <c r="H57" s="1071">
        <v>0</v>
      </c>
      <c r="I57" s="1071">
        <v>0</v>
      </c>
      <c r="J57" s="1050" t="s">
        <v>1715</v>
      </c>
    </row>
    <row r="58" spans="1:10" ht="72.599999999999994" customHeight="1" x14ac:dyDescent="0.25">
      <c r="A58" s="1069"/>
      <c r="B58" s="1073" t="s">
        <v>1723</v>
      </c>
      <c r="C58" s="1072" t="s">
        <v>294</v>
      </c>
      <c r="D58" s="1073" t="s">
        <v>1717</v>
      </c>
      <c r="E58" s="1078">
        <v>44926</v>
      </c>
      <c r="F58" s="1073" t="s">
        <v>1722</v>
      </c>
      <c r="G58" s="1070" t="s">
        <v>284</v>
      </c>
      <c r="H58" s="1070" t="s">
        <v>284</v>
      </c>
      <c r="I58" s="1070" t="s">
        <v>284</v>
      </c>
      <c r="J58" s="1050" t="s">
        <v>1715</v>
      </c>
    </row>
    <row r="59" spans="1:10" ht="43.5" customHeight="1" x14ac:dyDescent="0.25">
      <c r="A59" s="1069" t="s">
        <v>1238</v>
      </c>
      <c r="B59" s="1073" t="s">
        <v>1721</v>
      </c>
      <c r="C59" s="1072" t="s">
        <v>294</v>
      </c>
      <c r="D59" s="1073" t="s">
        <v>1717</v>
      </c>
      <c r="E59" s="1078">
        <v>44926</v>
      </c>
      <c r="F59" s="1077"/>
      <c r="G59" s="1072" t="s">
        <v>278</v>
      </c>
      <c r="H59" s="1071">
        <v>0</v>
      </c>
      <c r="I59" s="1071">
        <v>0</v>
      </c>
      <c r="J59" s="1050" t="s">
        <v>1715</v>
      </c>
    </row>
    <row r="60" spans="1:10" ht="72.599999999999994" customHeight="1" x14ac:dyDescent="0.25">
      <c r="A60" s="1069"/>
      <c r="B60" s="1073" t="s">
        <v>1720</v>
      </c>
      <c r="C60" s="1072" t="s">
        <v>294</v>
      </c>
      <c r="D60" s="1073" t="s">
        <v>1717</v>
      </c>
      <c r="E60" s="1078">
        <v>44926</v>
      </c>
      <c r="F60" s="1077" t="s">
        <v>1719</v>
      </c>
      <c r="G60" s="1070" t="s">
        <v>284</v>
      </c>
      <c r="H60" s="1070" t="s">
        <v>284</v>
      </c>
      <c r="I60" s="1070" t="s">
        <v>284</v>
      </c>
      <c r="J60" s="1050" t="s">
        <v>1715</v>
      </c>
    </row>
    <row r="61" spans="1:10" ht="75" customHeight="1" x14ac:dyDescent="0.25">
      <c r="A61" s="1069"/>
      <c r="B61" s="1073" t="s">
        <v>1718</v>
      </c>
      <c r="C61" s="1072" t="s">
        <v>1698</v>
      </c>
      <c r="D61" s="1073" t="s">
        <v>1717</v>
      </c>
      <c r="E61" s="1081">
        <v>44651</v>
      </c>
      <c r="F61" s="1077" t="s">
        <v>1716</v>
      </c>
      <c r="G61" s="1070" t="s">
        <v>284</v>
      </c>
      <c r="H61" s="1070" t="s">
        <v>284</v>
      </c>
      <c r="I61" s="1070" t="s">
        <v>284</v>
      </c>
      <c r="J61" s="1050" t="s">
        <v>1715</v>
      </c>
    </row>
    <row r="62" spans="1:10" ht="49.15" customHeight="1" x14ac:dyDescent="0.25">
      <c r="A62" s="1069" t="s">
        <v>323</v>
      </c>
      <c r="B62" s="1073" t="s">
        <v>1714</v>
      </c>
      <c r="C62" s="1070" t="s">
        <v>284</v>
      </c>
      <c r="D62" s="1073" t="s">
        <v>1702</v>
      </c>
      <c r="E62" s="1070" t="s">
        <v>284</v>
      </c>
      <c r="F62" s="1070" t="s">
        <v>284</v>
      </c>
      <c r="G62" s="1070" t="s">
        <v>284</v>
      </c>
      <c r="H62" s="1070" t="s">
        <v>284</v>
      </c>
      <c r="I62" s="1070" t="s">
        <v>284</v>
      </c>
    </row>
    <row r="63" spans="1:10" ht="72.599999999999994" customHeight="1" x14ac:dyDescent="0.25">
      <c r="A63" s="1069" t="s">
        <v>321</v>
      </c>
      <c r="B63" s="1073" t="s">
        <v>1713</v>
      </c>
      <c r="C63" s="1072" t="s">
        <v>294</v>
      </c>
      <c r="D63" s="1073" t="s">
        <v>1702</v>
      </c>
      <c r="E63" s="1078">
        <v>44926</v>
      </c>
      <c r="F63" s="1073"/>
      <c r="G63" s="1072" t="s">
        <v>278</v>
      </c>
      <c r="H63" s="1071">
        <v>0</v>
      </c>
      <c r="I63" s="1071">
        <v>0</v>
      </c>
      <c r="J63" s="1050" t="s">
        <v>1709</v>
      </c>
    </row>
    <row r="64" spans="1:10" ht="124.15" customHeight="1" x14ac:dyDescent="0.25">
      <c r="A64" s="1069"/>
      <c r="B64" s="1073" t="s">
        <v>1712</v>
      </c>
      <c r="C64" s="1072" t="s">
        <v>294</v>
      </c>
      <c r="D64" s="1073" t="s">
        <v>1711</v>
      </c>
      <c r="E64" s="1078">
        <v>44926</v>
      </c>
      <c r="F64" s="1077" t="s">
        <v>1710</v>
      </c>
      <c r="G64" s="1070" t="s">
        <v>284</v>
      </c>
      <c r="H64" s="1070" t="s">
        <v>284</v>
      </c>
      <c r="I64" s="1070" t="s">
        <v>284</v>
      </c>
      <c r="J64" s="1050" t="s">
        <v>1709</v>
      </c>
    </row>
    <row r="65" spans="1:10" ht="90" customHeight="1" x14ac:dyDescent="0.25">
      <c r="A65" s="1069" t="s">
        <v>314</v>
      </c>
      <c r="B65" s="1073" t="s">
        <v>1708</v>
      </c>
      <c r="C65" s="1072" t="s">
        <v>294</v>
      </c>
      <c r="D65" s="1073" t="s">
        <v>1683</v>
      </c>
      <c r="E65" s="1078">
        <v>44926</v>
      </c>
      <c r="F65" s="1073"/>
      <c r="G65" s="1072" t="s">
        <v>278</v>
      </c>
      <c r="H65" s="1071">
        <v>0</v>
      </c>
      <c r="I65" s="1071">
        <v>0</v>
      </c>
      <c r="J65" s="1082" t="s">
        <v>1704</v>
      </c>
    </row>
    <row r="66" spans="1:10" ht="127.9" customHeight="1" x14ac:dyDescent="0.25">
      <c r="A66" s="1069"/>
      <c r="B66" s="1073" t="s">
        <v>1707</v>
      </c>
      <c r="C66" s="1072" t="s">
        <v>294</v>
      </c>
      <c r="D66" s="1073" t="s">
        <v>1706</v>
      </c>
      <c r="E66" s="1078">
        <v>44926</v>
      </c>
      <c r="F66" s="1077" t="s">
        <v>1705</v>
      </c>
      <c r="G66" s="1070" t="s">
        <v>284</v>
      </c>
      <c r="H66" s="1070" t="s">
        <v>284</v>
      </c>
      <c r="I66" s="1070" t="s">
        <v>284</v>
      </c>
      <c r="J66" s="1082" t="s">
        <v>1704</v>
      </c>
    </row>
    <row r="67" spans="1:10" ht="43.5" customHeight="1" x14ac:dyDescent="0.25">
      <c r="A67" s="1069" t="s">
        <v>309</v>
      </c>
      <c r="B67" s="1073" t="s">
        <v>1703</v>
      </c>
      <c r="C67" s="1070" t="s">
        <v>284</v>
      </c>
      <c r="D67" s="1073" t="s">
        <v>1702</v>
      </c>
      <c r="E67" s="1070" t="s">
        <v>284</v>
      </c>
      <c r="F67" s="1070" t="s">
        <v>284</v>
      </c>
      <c r="G67" s="1072" t="s">
        <v>278</v>
      </c>
      <c r="H67" s="1071">
        <v>0</v>
      </c>
      <c r="I67" s="1071">
        <v>0</v>
      </c>
    </row>
    <row r="68" spans="1:10" ht="72.599999999999994" customHeight="1" x14ac:dyDescent="0.25">
      <c r="A68" s="1069" t="s">
        <v>306</v>
      </c>
      <c r="B68" s="1073" t="s">
        <v>1701</v>
      </c>
      <c r="C68" s="1072" t="s">
        <v>1698</v>
      </c>
      <c r="D68" s="1073" t="s">
        <v>1697</v>
      </c>
      <c r="E68" s="1078">
        <v>44635</v>
      </c>
      <c r="F68" s="1077" t="s">
        <v>1700</v>
      </c>
      <c r="G68" s="1072" t="s">
        <v>278</v>
      </c>
      <c r="H68" s="1071">
        <v>0</v>
      </c>
      <c r="I68" s="1071">
        <v>0</v>
      </c>
      <c r="J68" s="1050" t="s">
        <v>1695</v>
      </c>
    </row>
    <row r="69" spans="1:10" ht="81" customHeight="1" x14ac:dyDescent="0.25">
      <c r="A69" s="1069"/>
      <c r="B69" s="1073" t="s">
        <v>1699</v>
      </c>
      <c r="C69" s="1072" t="s">
        <v>1698</v>
      </c>
      <c r="D69" s="1073" t="s">
        <v>1697</v>
      </c>
      <c r="E69" s="1081">
        <v>44635</v>
      </c>
      <c r="F69" s="1080" t="s">
        <v>1696</v>
      </c>
      <c r="G69" s="1070" t="s">
        <v>284</v>
      </c>
      <c r="H69" s="1070" t="s">
        <v>284</v>
      </c>
      <c r="I69" s="1070" t="s">
        <v>284</v>
      </c>
      <c r="J69" s="1050" t="s">
        <v>1695</v>
      </c>
    </row>
    <row r="70" spans="1:10" ht="15.75" customHeight="1" x14ac:dyDescent="0.25">
      <c r="A70" s="1079"/>
      <c r="B70" s="1076" t="s">
        <v>1694</v>
      </c>
      <c r="C70" s="1075"/>
      <c r="D70" s="1075"/>
      <c r="E70" s="1075"/>
      <c r="F70" s="1075"/>
      <c r="G70" s="1075"/>
      <c r="H70" s="1075"/>
      <c r="I70" s="1074"/>
    </row>
    <row r="71" spans="1:10" ht="51" x14ac:dyDescent="0.25">
      <c r="A71" s="1069" t="s">
        <v>286</v>
      </c>
      <c r="B71" s="1073" t="s">
        <v>1693</v>
      </c>
      <c r="C71" s="1070" t="s">
        <v>284</v>
      </c>
      <c r="D71" s="1073" t="s">
        <v>1683</v>
      </c>
      <c r="E71" s="1070" t="s">
        <v>284</v>
      </c>
      <c r="F71" s="1070" t="s">
        <v>284</v>
      </c>
      <c r="G71" s="1070" t="s">
        <v>284</v>
      </c>
      <c r="H71" s="1070" t="s">
        <v>284</v>
      </c>
      <c r="I71" s="1070" t="s">
        <v>284</v>
      </c>
    </row>
    <row r="72" spans="1:10" ht="50.65" customHeight="1" x14ac:dyDescent="0.25">
      <c r="A72" s="1069" t="s">
        <v>553</v>
      </c>
      <c r="B72" s="1073" t="s">
        <v>1692</v>
      </c>
      <c r="C72" s="1072" t="s">
        <v>294</v>
      </c>
      <c r="D72" s="1073" t="s">
        <v>1680</v>
      </c>
      <c r="E72" s="1078">
        <v>44926</v>
      </c>
      <c r="G72" s="1072" t="s">
        <v>278</v>
      </c>
      <c r="H72" s="1071">
        <v>0</v>
      </c>
      <c r="I72" s="1071">
        <v>0</v>
      </c>
      <c r="J72" s="1050" t="s">
        <v>1685</v>
      </c>
    </row>
    <row r="73" spans="1:10" ht="135" customHeight="1" x14ac:dyDescent="0.25">
      <c r="A73" s="1069"/>
      <c r="B73" s="1073" t="s">
        <v>1691</v>
      </c>
      <c r="C73" s="1072" t="s">
        <v>294</v>
      </c>
      <c r="D73" s="1073" t="s">
        <v>1680</v>
      </c>
      <c r="E73" s="1078">
        <v>44926</v>
      </c>
      <c r="F73" s="1077" t="s">
        <v>1690</v>
      </c>
      <c r="G73" s="1070" t="s">
        <v>284</v>
      </c>
      <c r="H73" s="1070" t="s">
        <v>284</v>
      </c>
      <c r="I73" s="1070" t="s">
        <v>284</v>
      </c>
      <c r="J73" s="1050" t="s">
        <v>1685</v>
      </c>
    </row>
    <row r="74" spans="1:10" ht="38.25" x14ac:dyDescent="0.25">
      <c r="A74" s="1069" t="s">
        <v>283</v>
      </c>
      <c r="B74" s="1073" t="s">
        <v>1689</v>
      </c>
      <c r="C74" s="1070" t="s">
        <v>284</v>
      </c>
      <c r="D74" s="1073" t="s">
        <v>1683</v>
      </c>
      <c r="E74" s="1070" t="s">
        <v>284</v>
      </c>
      <c r="F74" s="1070" t="s">
        <v>284</v>
      </c>
      <c r="G74" s="1072" t="s">
        <v>278</v>
      </c>
      <c r="H74" s="1071">
        <v>0</v>
      </c>
      <c r="I74" s="1071">
        <v>0</v>
      </c>
      <c r="J74" s="1050" t="s">
        <v>1685</v>
      </c>
    </row>
    <row r="75" spans="1:10" ht="55.5" customHeight="1" x14ac:dyDescent="0.25">
      <c r="A75" s="1069" t="s">
        <v>1206</v>
      </c>
      <c r="B75" s="1073" t="s">
        <v>1688</v>
      </c>
      <c r="C75" s="1072" t="s">
        <v>294</v>
      </c>
      <c r="D75" s="1073" t="s">
        <v>1680</v>
      </c>
      <c r="E75" s="1078">
        <v>44926</v>
      </c>
      <c r="F75" s="1077"/>
      <c r="G75" s="1072" t="s">
        <v>278</v>
      </c>
      <c r="H75" s="1071">
        <v>0</v>
      </c>
      <c r="I75" s="1071">
        <v>0</v>
      </c>
      <c r="J75" s="1050" t="s">
        <v>1685</v>
      </c>
    </row>
    <row r="76" spans="1:10" ht="169.9" customHeight="1" x14ac:dyDescent="0.25">
      <c r="A76" s="1069"/>
      <c r="B76" s="1073" t="s">
        <v>1687</v>
      </c>
      <c r="C76" s="1072" t="s">
        <v>294</v>
      </c>
      <c r="D76" s="1073" t="s">
        <v>1680</v>
      </c>
      <c r="E76" s="1078">
        <v>44926</v>
      </c>
      <c r="F76" s="1077" t="s">
        <v>1686</v>
      </c>
      <c r="G76" s="1070" t="s">
        <v>284</v>
      </c>
      <c r="H76" s="1070" t="s">
        <v>284</v>
      </c>
      <c r="I76" s="1070" t="s">
        <v>284</v>
      </c>
      <c r="J76" s="1050" t="s">
        <v>1685</v>
      </c>
    </row>
    <row r="77" spans="1:10" ht="43.5" customHeight="1" x14ac:dyDescent="0.25">
      <c r="A77" s="1069" t="s">
        <v>281</v>
      </c>
      <c r="B77" s="1073" t="s">
        <v>1684</v>
      </c>
      <c r="C77" s="1070" t="s">
        <v>284</v>
      </c>
      <c r="D77" s="1073" t="s">
        <v>1683</v>
      </c>
      <c r="E77" s="1070" t="s">
        <v>284</v>
      </c>
      <c r="F77" s="1070" t="s">
        <v>284</v>
      </c>
      <c r="G77" s="1072" t="s">
        <v>278</v>
      </c>
      <c r="H77" s="1071">
        <v>77571</v>
      </c>
      <c r="I77" s="1071">
        <f>I78</f>
        <v>8374.6</v>
      </c>
    </row>
    <row r="78" spans="1:10" ht="43.5" customHeight="1" x14ac:dyDescent="0.25">
      <c r="A78" s="1069" t="s">
        <v>1198</v>
      </c>
      <c r="B78" s="1073" t="s">
        <v>1682</v>
      </c>
      <c r="C78" s="1072" t="s">
        <v>294</v>
      </c>
      <c r="D78" s="1073" t="s">
        <v>1680</v>
      </c>
      <c r="E78" s="1078">
        <v>44926</v>
      </c>
      <c r="F78" s="1073"/>
      <c r="G78" s="1072" t="s">
        <v>278</v>
      </c>
      <c r="H78" s="1071">
        <v>77571</v>
      </c>
      <c r="I78" s="1071">
        <v>8374.6</v>
      </c>
    </row>
    <row r="79" spans="1:10" ht="103.15" customHeight="1" x14ac:dyDescent="0.25">
      <c r="A79" s="1069"/>
      <c r="B79" s="1073" t="s">
        <v>1681</v>
      </c>
      <c r="C79" s="1072" t="s">
        <v>294</v>
      </c>
      <c r="D79" s="1073" t="s">
        <v>1680</v>
      </c>
      <c r="E79" s="1078">
        <v>44926</v>
      </c>
      <c r="F79" s="1077" t="s">
        <v>1679</v>
      </c>
      <c r="G79" s="1070" t="s">
        <v>284</v>
      </c>
      <c r="H79" s="1070" t="s">
        <v>284</v>
      </c>
      <c r="I79" s="1070" t="s">
        <v>284</v>
      </c>
    </row>
    <row r="80" spans="1:10" ht="23.25" customHeight="1" x14ac:dyDescent="0.25">
      <c r="A80" s="1069"/>
      <c r="B80" s="1076" t="s">
        <v>414</v>
      </c>
      <c r="C80" s="1075"/>
      <c r="D80" s="1075"/>
      <c r="E80" s="1075"/>
      <c r="F80" s="1075"/>
      <c r="G80" s="1075"/>
      <c r="H80" s="1075"/>
      <c r="I80" s="1074"/>
    </row>
    <row r="81" spans="1:13" ht="72.599999999999994" customHeight="1" x14ac:dyDescent="0.25">
      <c r="A81" s="1069" t="s">
        <v>1193</v>
      </c>
      <c r="B81" s="1073" t="s">
        <v>1678</v>
      </c>
      <c r="C81" s="1070" t="s">
        <v>284</v>
      </c>
      <c r="D81" s="1073" t="s">
        <v>1675</v>
      </c>
      <c r="E81" s="1070" t="s">
        <v>284</v>
      </c>
      <c r="F81" s="1070" t="s">
        <v>284</v>
      </c>
      <c r="G81" s="1072" t="s">
        <v>1673</v>
      </c>
      <c r="H81" s="1071">
        <v>71943.899999999994</v>
      </c>
      <c r="I81" s="1071">
        <v>52591.4</v>
      </c>
    </row>
    <row r="82" spans="1:13" ht="72.599999999999994" customHeight="1" x14ac:dyDescent="0.25">
      <c r="A82" s="1069" t="s">
        <v>1677</v>
      </c>
      <c r="B82" s="1073" t="s">
        <v>1676</v>
      </c>
      <c r="C82" s="1070" t="s">
        <v>284</v>
      </c>
      <c r="D82" s="1073" t="s">
        <v>1675</v>
      </c>
      <c r="E82" s="1070" t="s">
        <v>284</v>
      </c>
      <c r="F82" s="1070" t="s">
        <v>284</v>
      </c>
      <c r="G82" s="1072" t="s">
        <v>1673</v>
      </c>
      <c r="H82" s="1071">
        <v>68.3</v>
      </c>
      <c r="I82" s="1071">
        <v>50.8</v>
      </c>
      <c r="J82" s="1070" t="s">
        <v>284</v>
      </c>
      <c r="K82" s="1070" t="s">
        <v>284</v>
      </c>
      <c r="L82" s="1070" t="s">
        <v>284</v>
      </c>
      <c r="M82" s="1070" t="s">
        <v>284</v>
      </c>
    </row>
    <row r="83" spans="1:13" ht="31.5" customHeight="1" x14ac:dyDescent="0.25">
      <c r="A83" s="1069"/>
      <c r="B83" s="1068" t="s">
        <v>1674</v>
      </c>
      <c r="C83" s="1067" t="s">
        <v>284</v>
      </c>
      <c r="D83" s="1067" t="s">
        <v>284</v>
      </c>
      <c r="E83" s="1067" t="s">
        <v>284</v>
      </c>
      <c r="F83" s="1067" t="s">
        <v>284</v>
      </c>
      <c r="G83" s="1067" t="s">
        <v>1673</v>
      </c>
      <c r="H83" s="1066">
        <v>152450.79999999999</v>
      </c>
      <c r="I83" s="1066">
        <v>62207.7</v>
      </c>
      <c r="J83" s="1065"/>
      <c r="K83" s="1065"/>
      <c r="L83" s="1065"/>
      <c r="M83" s="1065"/>
    </row>
    <row r="84" spans="1:13" ht="51" customHeight="1" x14ac:dyDescent="0.25">
      <c r="A84" s="1064"/>
      <c r="B84" s="1063" t="s">
        <v>1672</v>
      </c>
      <c r="C84" s="1062"/>
      <c r="D84" s="1062"/>
      <c r="E84" s="1062"/>
      <c r="F84" s="1062"/>
      <c r="G84" s="1062"/>
      <c r="H84" s="1062"/>
      <c r="I84" s="1062"/>
      <c r="J84" s="1061"/>
      <c r="K84" s="1060"/>
    </row>
    <row r="85" spans="1:13" ht="28.9" customHeight="1" x14ac:dyDescent="0.25">
      <c r="A85" s="1059"/>
      <c r="B85" s="1058"/>
      <c r="C85" s="1058"/>
      <c r="D85" s="1058"/>
      <c r="E85" s="1058"/>
      <c r="F85" s="1058"/>
      <c r="G85" s="1058"/>
      <c r="H85" s="1058"/>
      <c r="I85" s="1057"/>
    </row>
    <row r="86" spans="1:13" ht="33.6" customHeight="1" x14ac:dyDescent="0.25"/>
    <row r="87" spans="1:13" x14ac:dyDescent="0.25">
      <c r="A87" s="1056"/>
      <c r="B87" s="1056"/>
      <c r="C87" s="1056"/>
      <c r="D87" s="1056"/>
      <c r="E87" s="1056"/>
      <c r="F87" s="1056"/>
      <c r="G87" s="1056"/>
      <c r="H87" s="1056"/>
      <c r="I87" s="1056"/>
    </row>
    <row r="91" spans="1:13" x14ac:dyDescent="0.25">
      <c r="A91" s="1055"/>
      <c r="B91" s="1055"/>
      <c r="C91" s="1055"/>
      <c r="D91" s="1055"/>
      <c r="E91" s="1055"/>
      <c r="F91" s="1055"/>
      <c r="G91" s="1055"/>
      <c r="H91" s="1055"/>
      <c r="I91" s="1055"/>
    </row>
  </sheetData>
  <autoFilter ref="A5:O84"/>
  <mergeCells count="14">
    <mergeCell ref="A85:I85"/>
    <mergeCell ref="A87:I87"/>
    <mergeCell ref="B80:I80"/>
    <mergeCell ref="B84:I84"/>
    <mergeCell ref="A91:I91"/>
    <mergeCell ref="A1:I1"/>
    <mergeCell ref="A3:A4"/>
    <mergeCell ref="B3:B4"/>
    <mergeCell ref="C3:C4"/>
    <mergeCell ref="D3:D4"/>
    <mergeCell ref="E3:F3"/>
    <mergeCell ref="G3:I3"/>
    <mergeCell ref="B6:I6"/>
    <mergeCell ref="B70:I70"/>
  </mergeCells>
  <pageMargins left="0.59055118110236227" right="0.59055118110236227" top="0.70866141732283472" bottom="0.62992125984251968" header="0.31496062992125984" footer="0.31496062992125984"/>
  <pageSetup paperSize="9" scale="56" orientation="landscape" r:id="rId1"/>
  <rowBreaks count="4" manualBreakCount="4">
    <brk id="47" max="8" man="1"/>
    <brk id="54" max="8" man="1"/>
    <brk id="64" max="8" man="1"/>
    <brk id="73" max="8"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7"/>
  <sheetViews>
    <sheetView view="pageBreakPreview" topLeftCell="A34" zoomScale="80" zoomScaleNormal="80" zoomScaleSheetLayoutView="80" workbookViewId="0">
      <selection activeCell="G40" sqref="G40"/>
    </sheetView>
  </sheetViews>
  <sheetFormatPr defaultRowHeight="15.75" x14ac:dyDescent="0.25"/>
  <cols>
    <col min="1" max="1" width="6.42578125" style="1117" customWidth="1"/>
    <col min="2" max="2" width="55.42578125" style="1118" customWidth="1"/>
    <col min="3" max="3" width="21.140625" style="1117" customWidth="1"/>
    <col min="4" max="4" width="24.85546875" style="1117" customWidth="1"/>
    <col min="5" max="5" width="18.140625" style="1117" customWidth="1"/>
    <col min="6" max="6" width="62" style="1116" customWidth="1"/>
    <col min="7" max="7" width="20.140625" style="1115" customWidth="1"/>
    <col min="8" max="8" width="15.7109375" style="1115" customWidth="1"/>
    <col min="9" max="9" width="15.7109375" style="1114" customWidth="1"/>
  </cols>
  <sheetData>
    <row r="1" spans="1:9" ht="114.75" customHeight="1" x14ac:dyDescent="0.25">
      <c r="A1" s="1179" t="s">
        <v>1935</v>
      </c>
      <c r="B1" s="1179"/>
      <c r="C1" s="1179"/>
      <c r="D1" s="1179"/>
      <c r="E1" s="1179"/>
      <c r="F1" s="1179"/>
      <c r="G1" s="1179"/>
      <c r="H1" s="1179"/>
      <c r="I1" s="1179"/>
    </row>
    <row r="2" spans="1:9" ht="32.25" customHeight="1" x14ac:dyDescent="0.25">
      <c r="A2" s="1177" t="s">
        <v>1291</v>
      </c>
      <c r="B2" s="1177" t="s">
        <v>271</v>
      </c>
      <c r="C2" s="1177" t="s">
        <v>1934</v>
      </c>
      <c r="D2" s="1177" t="s">
        <v>269</v>
      </c>
      <c r="E2" s="1177" t="s">
        <v>1933</v>
      </c>
      <c r="F2" s="1177"/>
      <c r="G2" s="1178" t="s">
        <v>1932</v>
      </c>
      <c r="H2" s="1178"/>
      <c r="I2" s="1178"/>
    </row>
    <row r="3" spans="1:9" ht="63" x14ac:dyDescent="0.25">
      <c r="A3" s="1177"/>
      <c r="B3" s="1177"/>
      <c r="C3" s="1177"/>
      <c r="D3" s="1177"/>
      <c r="E3" s="1166" t="s">
        <v>266</v>
      </c>
      <c r="F3" s="1166" t="s">
        <v>265</v>
      </c>
      <c r="G3" s="785" t="s">
        <v>400</v>
      </c>
      <c r="H3" s="785" t="s">
        <v>263</v>
      </c>
      <c r="I3" s="1176" t="s">
        <v>262</v>
      </c>
    </row>
    <row r="4" spans="1:9" x14ac:dyDescent="0.25">
      <c r="A4" s="1166">
        <v>1</v>
      </c>
      <c r="B4" s="1166">
        <v>2</v>
      </c>
      <c r="C4" s="1166">
        <v>3</v>
      </c>
      <c r="D4" s="1166">
        <v>4</v>
      </c>
      <c r="E4" s="1166">
        <v>5</v>
      </c>
      <c r="F4" s="1166">
        <v>6</v>
      </c>
      <c r="G4" s="785">
        <v>7</v>
      </c>
      <c r="H4" s="785">
        <v>8</v>
      </c>
      <c r="I4" s="1176">
        <v>9</v>
      </c>
    </row>
    <row r="5" spans="1:9" x14ac:dyDescent="0.25">
      <c r="A5" s="1175" t="s">
        <v>1931</v>
      </c>
      <c r="B5" s="1175"/>
      <c r="C5" s="1175"/>
      <c r="D5" s="1175"/>
      <c r="E5" s="1174"/>
      <c r="F5" s="1174"/>
      <c r="G5" s="1174"/>
      <c r="H5" s="1174"/>
      <c r="I5" s="1174"/>
    </row>
    <row r="6" spans="1:9" s="1020" customFormat="1" ht="126" x14ac:dyDescent="0.25">
      <c r="A6" s="1156" t="s">
        <v>397</v>
      </c>
      <c r="B6" s="1170" t="s">
        <v>1930</v>
      </c>
      <c r="C6" s="1139" t="s">
        <v>284</v>
      </c>
      <c r="D6" s="1139" t="s">
        <v>1929</v>
      </c>
      <c r="E6" s="1137" t="s">
        <v>284</v>
      </c>
      <c r="F6" s="1137" t="s">
        <v>284</v>
      </c>
      <c r="G6" s="1136" t="s">
        <v>278</v>
      </c>
      <c r="H6" s="1123">
        <f>H7</f>
        <v>600</v>
      </c>
      <c r="I6" s="1122">
        <f>I7</f>
        <v>0</v>
      </c>
    </row>
    <row r="7" spans="1:9" ht="126" x14ac:dyDescent="0.25">
      <c r="A7" s="1150" t="s">
        <v>394</v>
      </c>
      <c r="B7" s="1135" t="s">
        <v>1928</v>
      </c>
      <c r="C7" s="1128" t="s">
        <v>294</v>
      </c>
      <c r="D7" s="1166" t="s">
        <v>1920</v>
      </c>
      <c r="E7" s="1173">
        <v>44926</v>
      </c>
      <c r="F7" s="1128" t="s">
        <v>23</v>
      </c>
      <c r="G7" s="1169" t="s">
        <v>278</v>
      </c>
      <c r="H7" s="667">
        <v>600</v>
      </c>
      <c r="I7" s="1172">
        <v>0</v>
      </c>
    </row>
    <row r="8" spans="1:9" ht="126" x14ac:dyDescent="0.25">
      <c r="A8" s="1150"/>
      <c r="B8" s="1148" t="s">
        <v>1927</v>
      </c>
      <c r="C8" s="1128" t="s">
        <v>291</v>
      </c>
      <c r="D8" s="1166" t="s">
        <v>1920</v>
      </c>
      <c r="E8" s="1171" t="s">
        <v>1919</v>
      </c>
      <c r="F8" s="1129" t="s">
        <v>1926</v>
      </c>
      <c r="G8" s="1163" t="s">
        <v>284</v>
      </c>
      <c r="H8" s="1123" t="s">
        <v>284</v>
      </c>
      <c r="I8" s="1122" t="s">
        <v>284</v>
      </c>
    </row>
    <row r="9" spans="1:9" ht="136.5" customHeight="1" x14ac:dyDescent="0.25">
      <c r="A9" s="1150"/>
      <c r="B9" s="1131" t="s">
        <v>1925</v>
      </c>
      <c r="C9" s="1128" t="s">
        <v>291</v>
      </c>
      <c r="D9" s="1166" t="s">
        <v>1920</v>
      </c>
      <c r="E9" s="1171" t="s">
        <v>1919</v>
      </c>
      <c r="F9" s="1129" t="s">
        <v>1924</v>
      </c>
      <c r="G9" s="1163" t="s">
        <v>284</v>
      </c>
      <c r="H9" s="1123" t="s">
        <v>284</v>
      </c>
      <c r="I9" s="1122" t="s">
        <v>284</v>
      </c>
    </row>
    <row r="10" spans="1:9" ht="137.25" customHeight="1" x14ac:dyDescent="0.25">
      <c r="A10" s="1150"/>
      <c r="B10" s="1131" t="s">
        <v>1923</v>
      </c>
      <c r="C10" s="1128" t="s">
        <v>291</v>
      </c>
      <c r="D10" s="1166" t="s">
        <v>1920</v>
      </c>
      <c r="E10" s="1171" t="s">
        <v>1919</v>
      </c>
      <c r="F10" s="1129" t="s">
        <v>1922</v>
      </c>
      <c r="G10" s="1163" t="s">
        <v>284</v>
      </c>
      <c r="H10" s="1123" t="s">
        <v>284</v>
      </c>
      <c r="I10" s="1122" t="s">
        <v>284</v>
      </c>
    </row>
    <row r="11" spans="1:9" ht="139.5" customHeight="1" x14ac:dyDescent="0.25">
      <c r="A11" s="1150"/>
      <c r="B11" s="1131" t="s">
        <v>1921</v>
      </c>
      <c r="C11" s="1128" t="s">
        <v>291</v>
      </c>
      <c r="D11" s="1166" t="s">
        <v>1920</v>
      </c>
      <c r="E11" s="1171" t="s">
        <v>1919</v>
      </c>
      <c r="F11" s="1130" t="s">
        <v>1918</v>
      </c>
      <c r="G11" s="1163" t="s">
        <v>284</v>
      </c>
      <c r="H11" s="1123" t="s">
        <v>284</v>
      </c>
      <c r="I11" s="1122" t="s">
        <v>284</v>
      </c>
    </row>
    <row r="12" spans="1:9" s="1020" customFormat="1" ht="116.25" customHeight="1" x14ac:dyDescent="0.25">
      <c r="A12" s="1153" t="s">
        <v>386</v>
      </c>
      <c r="B12" s="1170" t="s">
        <v>1917</v>
      </c>
      <c r="C12" s="1139" t="s">
        <v>10</v>
      </c>
      <c r="D12" s="1139" t="s">
        <v>1910</v>
      </c>
      <c r="E12" s="1139" t="s">
        <v>10</v>
      </c>
      <c r="F12" s="1137" t="s">
        <v>284</v>
      </c>
      <c r="G12" s="1136" t="s">
        <v>278</v>
      </c>
      <c r="H12" s="1123">
        <f>H13</f>
        <v>11843.5</v>
      </c>
      <c r="I12" s="1122">
        <f>I13</f>
        <v>9620.5</v>
      </c>
    </row>
    <row r="13" spans="1:9" ht="141.75" x14ac:dyDescent="0.25">
      <c r="A13" s="1167" t="s">
        <v>384</v>
      </c>
      <c r="B13" s="1135" t="s">
        <v>1916</v>
      </c>
      <c r="C13" s="1166" t="s">
        <v>294</v>
      </c>
      <c r="D13" s="1166" t="s">
        <v>1915</v>
      </c>
      <c r="E13" s="1164">
        <v>44926</v>
      </c>
      <c r="F13" s="1166" t="s">
        <v>23</v>
      </c>
      <c r="G13" s="1169" t="s">
        <v>278</v>
      </c>
      <c r="H13" s="1169">
        <v>11843.5</v>
      </c>
      <c r="I13" s="1168">
        <v>9620.5</v>
      </c>
    </row>
    <row r="14" spans="1:9" ht="105" x14ac:dyDescent="0.25">
      <c r="A14" s="1167"/>
      <c r="B14" s="1131" t="s">
        <v>1914</v>
      </c>
      <c r="C14" s="1166" t="s">
        <v>294</v>
      </c>
      <c r="D14" s="1165" t="s">
        <v>1906</v>
      </c>
      <c r="E14" s="1166" t="s">
        <v>1913</v>
      </c>
      <c r="F14" s="1130" t="s">
        <v>1912</v>
      </c>
      <c r="G14" s="1163" t="s">
        <v>284</v>
      </c>
      <c r="H14" s="1163" t="s">
        <v>284</v>
      </c>
      <c r="I14" s="1162" t="s">
        <v>284</v>
      </c>
    </row>
    <row r="15" spans="1:9" ht="126" x14ac:dyDescent="0.25">
      <c r="A15" s="1153" t="s">
        <v>374</v>
      </c>
      <c r="B15" s="1170" t="s">
        <v>1911</v>
      </c>
      <c r="C15" s="1139" t="s">
        <v>10</v>
      </c>
      <c r="D15" s="1139" t="s">
        <v>1910</v>
      </c>
      <c r="E15" s="1139" t="s">
        <v>10</v>
      </c>
      <c r="F15" s="1137" t="s">
        <v>284</v>
      </c>
      <c r="G15" s="1136" t="s">
        <v>278</v>
      </c>
      <c r="H15" s="1123">
        <f>H16</f>
        <v>61.4</v>
      </c>
      <c r="I15" s="1122">
        <f>I16</f>
        <v>61.4</v>
      </c>
    </row>
    <row r="16" spans="1:9" ht="90" x14ac:dyDescent="0.25">
      <c r="A16" s="1167" t="s">
        <v>372</v>
      </c>
      <c r="B16" s="1135" t="s">
        <v>1909</v>
      </c>
      <c r="C16" s="1166" t="s">
        <v>338</v>
      </c>
      <c r="D16" s="1165" t="s">
        <v>1906</v>
      </c>
      <c r="E16" s="1164">
        <v>44926</v>
      </c>
      <c r="F16" s="1130" t="s">
        <v>1908</v>
      </c>
      <c r="G16" s="1169" t="s">
        <v>278</v>
      </c>
      <c r="H16" s="1169">
        <v>61.4</v>
      </c>
      <c r="I16" s="1168">
        <v>61.4</v>
      </c>
    </row>
    <row r="17" spans="1:9" ht="90" x14ac:dyDescent="0.25">
      <c r="A17" s="1167"/>
      <c r="B17" s="1131" t="s">
        <v>1907</v>
      </c>
      <c r="C17" s="1166" t="s">
        <v>338</v>
      </c>
      <c r="D17" s="1165" t="s">
        <v>1906</v>
      </c>
      <c r="E17" s="1164">
        <v>44926</v>
      </c>
      <c r="F17" s="1130" t="s">
        <v>1905</v>
      </c>
      <c r="G17" s="1163" t="s">
        <v>284</v>
      </c>
      <c r="H17" s="1163" t="s">
        <v>284</v>
      </c>
      <c r="I17" s="1162" t="s">
        <v>284</v>
      </c>
    </row>
    <row r="18" spans="1:9" ht="15.75" customHeight="1" x14ac:dyDescent="0.25">
      <c r="A18" s="1161" t="s">
        <v>1904</v>
      </c>
      <c r="B18" s="1160"/>
      <c r="C18" s="1160"/>
      <c r="D18" s="1160"/>
      <c r="E18" s="1159"/>
      <c r="F18" s="1159"/>
      <c r="G18" s="1159"/>
      <c r="H18" s="1159"/>
      <c r="I18" s="1158"/>
    </row>
    <row r="19" spans="1:9" s="1020" customFormat="1" ht="78.75" x14ac:dyDescent="0.25">
      <c r="A19" s="1156">
        <v>4</v>
      </c>
      <c r="B19" s="1141" t="s">
        <v>1903</v>
      </c>
      <c r="C19" s="1139" t="s">
        <v>10</v>
      </c>
      <c r="D19" s="1139" t="s">
        <v>1848</v>
      </c>
      <c r="E19" s="1139" t="s">
        <v>10</v>
      </c>
      <c r="F19" s="1139" t="s">
        <v>10</v>
      </c>
      <c r="G19" s="1136" t="s">
        <v>278</v>
      </c>
      <c r="H19" s="1123">
        <f>H20+H22</f>
        <v>14167.4</v>
      </c>
      <c r="I19" s="1122">
        <f>I20+I22</f>
        <v>9995</v>
      </c>
    </row>
    <row r="20" spans="1:9" ht="90" customHeight="1" x14ac:dyDescent="0.25">
      <c r="A20" s="1157" t="s">
        <v>367</v>
      </c>
      <c r="B20" s="1154" t="s">
        <v>1902</v>
      </c>
      <c r="C20" s="1128" t="s">
        <v>294</v>
      </c>
      <c r="D20" s="1130" t="s">
        <v>1867</v>
      </c>
      <c r="E20" s="1129">
        <v>44926</v>
      </c>
      <c r="F20" s="1128" t="s">
        <v>23</v>
      </c>
      <c r="G20" s="1128" t="s">
        <v>278</v>
      </c>
      <c r="H20" s="1134">
        <v>14167.4</v>
      </c>
      <c r="I20" s="1134">
        <v>9995</v>
      </c>
    </row>
    <row r="21" spans="1:9" ht="75" x14ac:dyDescent="0.25">
      <c r="A21" s="1150"/>
      <c r="B21" s="1148" t="s">
        <v>1901</v>
      </c>
      <c r="C21" s="1128" t="s">
        <v>294</v>
      </c>
      <c r="D21" s="1130" t="s">
        <v>1867</v>
      </c>
      <c r="E21" s="1129">
        <v>44926</v>
      </c>
      <c r="F21" s="1128" t="s">
        <v>23</v>
      </c>
      <c r="G21" s="1124" t="s">
        <v>10</v>
      </c>
      <c r="H21" s="1127" t="s">
        <v>10</v>
      </c>
      <c r="I21" s="1127" t="s">
        <v>10</v>
      </c>
    </row>
    <row r="22" spans="1:9" ht="116.25" customHeight="1" x14ac:dyDescent="0.25">
      <c r="A22" s="1150" t="s">
        <v>363</v>
      </c>
      <c r="B22" s="1154" t="s">
        <v>1900</v>
      </c>
      <c r="C22" s="1128" t="s">
        <v>294</v>
      </c>
      <c r="D22" s="1130" t="s">
        <v>1867</v>
      </c>
      <c r="E22" s="1129">
        <v>44926</v>
      </c>
      <c r="F22" s="1128" t="s">
        <v>23</v>
      </c>
      <c r="G22" s="1128" t="s">
        <v>278</v>
      </c>
      <c r="H22" s="1134">
        <v>0</v>
      </c>
      <c r="I22" s="1134">
        <v>0</v>
      </c>
    </row>
    <row r="23" spans="1:9" ht="105" x14ac:dyDescent="0.25">
      <c r="A23" s="1150"/>
      <c r="B23" s="1148" t="s">
        <v>1899</v>
      </c>
      <c r="C23" s="1128" t="s">
        <v>294</v>
      </c>
      <c r="D23" s="1130" t="s">
        <v>1867</v>
      </c>
      <c r="E23" s="1129">
        <v>44926</v>
      </c>
      <c r="F23" s="1128" t="s">
        <v>23</v>
      </c>
      <c r="G23" s="1124" t="s">
        <v>10</v>
      </c>
      <c r="H23" s="1127" t="s">
        <v>10</v>
      </c>
      <c r="I23" s="1127" t="s">
        <v>10</v>
      </c>
    </row>
    <row r="24" spans="1:9" s="1020" customFormat="1" ht="78.75" x14ac:dyDescent="0.25">
      <c r="A24" s="1156" t="s">
        <v>344</v>
      </c>
      <c r="B24" s="1152" t="s">
        <v>1898</v>
      </c>
      <c r="C24" s="1139" t="s">
        <v>10</v>
      </c>
      <c r="D24" s="1139" t="s">
        <v>1848</v>
      </c>
      <c r="E24" s="1139" t="s">
        <v>10</v>
      </c>
      <c r="F24" s="1137" t="s">
        <v>284</v>
      </c>
      <c r="G24" s="1136" t="s">
        <v>278</v>
      </c>
      <c r="H24" s="1123">
        <f>H25+H27+H29+H31</f>
        <v>14486.800000000001</v>
      </c>
      <c r="I24" s="1122">
        <f>I25+I27+I29+I31</f>
        <v>10309.799999999999</v>
      </c>
    </row>
    <row r="25" spans="1:9" ht="40.5" customHeight="1" x14ac:dyDescent="0.25">
      <c r="A25" s="1150" t="s">
        <v>342</v>
      </c>
      <c r="B25" s="1154" t="s">
        <v>1897</v>
      </c>
      <c r="C25" s="1128" t="s">
        <v>294</v>
      </c>
      <c r="D25" s="1130" t="s">
        <v>1867</v>
      </c>
      <c r="E25" s="1129">
        <v>44926</v>
      </c>
      <c r="F25" s="1128" t="s">
        <v>23</v>
      </c>
      <c r="G25" s="1128" t="s">
        <v>278</v>
      </c>
      <c r="H25" s="1134">
        <v>8694.6</v>
      </c>
      <c r="I25" s="1134">
        <v>6134</v>
      </c>
    </row>
    <row r="26" spans="1:9" ht="150" x14ac:dyDescent="0.25">
      <c r="A26" s="1150"/>
      <c r="B26" s="1131" t="s">
        <v>1896</v>
      </c>
      <c r="C26" s="1128" t="s">
        <v>294</v>
      </c>
      <c r="D26" s="1130" t="s">
        <v>1895</v>
      </c>
      <c r="E26" s="1129">
        <v>44926</v>
      </c>
      <c r="F26" s="1128" t="s">
        <v>23</v>
      </c>
      <c r="G26" s="1124" t="s">
        <v>10</v>
      </c>
      <c r="H26" s="1127" t="s">
        <v>10</v>
      </c>
      <c r="I26" s="1127" t="s">
        <v>10</v>
      </c>
    </row>
    <row r="27" spans="1:9" ht="60" x14ac:dyDescent="0.25">
      <c r="A27" s="1132" t="s">
        <v>421</v>
      </c>
      <c r="B27" s="1154" t="s">
        <v>1894</v>
      </c>
      <c r="C27" s="1128" t="s">
        <v>294</v>
      </c>
      <c r="D27" s="1128" t="s">
        <v>1893</v>
      </c>
      <c r="E27" s="1129">
        <v>44926</v>
      </c>
      <c r="F27" s="1128" t="s">
        <v>23</v>
      </c>
      <c r="G27" s="1128" t="s">
        <v>278</v>
      </c>
      <c r="H27" s="1146">
        <v>1932.8</v>
      </c>
      <c r="I27" s="1145">
        <v>1392</v>
      </c>
    </row>
    <row r="28" spans="1:9" ht="92.25" customHeight="1" x14ac:dyDescent="0.25">
      <c r="A28" s="1132"/>
      <c r="B28" s="1133" t="s">
        <v>1892</v>
      </c>
      <c r="C28" s="1128" t="s">
        <v>294</v>
      </c>
      <c r="D28" s="1130" t="s">
        <v>1887</v>
      </c>
      <c r="E28" s="1129">
        <v>44926</v>
      </c>
      <c r="F28" s="1128" t="s">
        <v>23</v>
      </c>
      <c r="G28" s="1124" t="s">
        <v>10</v>
      </c>
      <c r="H28" s="1127" t="s">
        <v>10</v>
      </c>
      <c r="I28" s="1127" t="s">
        <v>10</v>
      </c>
    </row>
    <row r="29" spans="1:9" ht="75" x14ac:dyDescent="0.25">
      <c r="A29" s="1132" t="s">
        <v>582</v>
      </c>
      <c r="B29" s="1135" t="s">
        <v>1891</v>
      </c>
      <c r="C29" s="1128" t="s">
        <v>294</v>
      </c>
      <c r="D29" s="1130" t="s">
        <v>1887</v>
      </c>
      <c r="E29" s="1129">
        <v>44926</v>
      </c>
      <c r="F29" s="1128" t="s">
        <v>23</v>
      </c>
      <c r="G29" s="1128" t="s">
        <v>278</v>
      </c>
      <c r="H29" s="1146">
        <v>1930.7</v>
      </c>
      <c r="I29" s="1145">
        <v>1391.9</v>
      </c>
    </row>
    <row r="30" spans="1:9" ht="75" x14ac:dyDescent="0.25">
      <c r="A30" s="1132"/>
      <c r="B30" s="1131" t="s">
        <v>1890</v>
      </c>
      <c r="C30" s="1128" t="s">
        <v>294</v>
      </c>
      <c r="D30" s="1130" t="s">
        <v>1887</v>
      </c>
      <c r="E30" s="1129">
        <v>44926</v>
      </c>
      <c r="F30" s="1128" t="s">
        <v>23</v>
      </c>
      <c r="G30" s="1124" t="s">
        <v>10</v>
      </c>
      <c r="H30" s="1127" t="s">
        <v>10</v>
      </c>
      <c r="I30" s="1127" t="s">
        <v>10</v>
      </c>
    </row>
    <row r="31" spans="1:9" ht="78.75" x14ac:dyDescent="0.25">
      <c r="A31" s="1132" t="s">
        <v>1732</v>
      </c>
      <c r="B31" s="1135" t="s">
        <v>1889</v>
      </c>
      <c r="C31" s="1128" t="s">
        <v>294</v>
      </c>
      <c r="D31" s="1130" t="s">
        <v>1887</v>
      </c>
      <c r="E31" s="1129">
        <v>44926</v>
      </c>
      <c r="F31" s="1128" t="s">
        <v>23</v>
      </c>
      <c r="G31" s="1128" t="s">
        <v>278</v>
      </c>
      <c r="H31" s="1146">
        <v>1928.7</v>
      </c>
      <c r="I31" s="1145">
        <v>1391.9</v>
      </c>
    </row>
    <row r="32" spans="1:9" ht="75" x14ac:dyDescent="0.25">
      <c r="A32" s="1132"/>
      <c r="B32" s="1131" t="s">
        <v>1888</v>
      </c>
      <c r="C32" s="1128" t="s">
        <v>294</v>
      </c>
      <c r="D32" s="1130" t="s">
        <v>1887</v>
      </c>
      <c r="E32" s="1129">
        <v>44926</v>
      </c>
      <c r="F32" s="1128" t="s">
        <v>23</v>
      </c>
      <c r="G32" s="1124" t="s">
        <v>10</v>
      </c>
      <c r="H32" s="1127" t="s">
        <v>10</v>
      </c>
      <c r="I32" s="1127" t="s">
        <v>10</v>
      </c>
    </row>
    <row r="33" spans="1:9" s="1020" customFormat="1" ht="78.75" x14ac:dyDescent="0.25">
      <c r="A33" s="1156" t="s">
        <v>331</v>
      </c>
      <c r="B33" s="1155" t="s">
        <v>1886</v>
      </c>
      <c r="C33" s="1139" t="s">
        <v>10</v>
      </c>
      <c r="D33" s="1139" t="s">
        <v>1848</v>
      </c>
      <c r="E33" s="1139" t="s">
        <v>10</v>
      </c>
      <c r="F33" s="1137" t="s">
        <v>284</v>
      </c>
      <c r="G33" s="1136" t="s">
        <v>278</v>
      </c>
      <c r="H33" s="1123">
        <f>H34</f>
        <v>1018.6</v>
      </c>
      <c r="I33" s="1122">
        <f>I34</f>
        <v>390.1</v>
      </c>
    </row>
    <row r="34" spans="1:9" ht="75" customHeight="1" x14ac:dyDescent="0.25">
      <c r="A34" s="1132" t="s">
        <v>328</v>
      </c>
      <c r="B34" s="1154" t="s">
        <v>1885</v>
      </c>
      <c r="C34" s="1128" t="s">
        <v>338</v>
      </c>
      <c r="D34" s="1128" t="s">
        <v>1867</v>
      </c>
      <c r="E34" s="1129">
        <v>44926</v>
      </c>
      <c r="F34" s="1128" t="s">
        <v>1884</v>
      </c>
      <c r="G34" s="1128" t="s">
        <v>278</v>
      </c>
      <c r="H34" s="1134">
        <v>1018.6</v>
      </c>
      <c r="I34" s="1134">
        <v>390.1</v>
      </c>
    </row>
    <row r="35" spans="1:9" ht="45" x14ac:dyDescent="0.25">
      <c r="A35" s="1132"/>
      <c r="B35" s="1131" t="s">
        <v>1883</v>
      </c>
      <c r="C35" s="1128" t="s">
        <v>338</v>
      </c>
      <c r="D35" s="1130" t="s">
        <v>1841</v>
      </c>
      <c r="E35" s="1129">
        <v>44926</v>
      </c>
      <c r="F35" s="1128" t="s">
        <v>1882</v>
      </c>
      <c r="G35" s="1124" t="s">
        <v>10</v>
      </c>
      <c r="H35" s="1127" t="s">
        <v>10</v>
      </c>
      <c r="I35" s="1127" t="s">
        <v>10</v>
      </c>
    </row>
    <row r="36" spans="1:9" ht="75" x14ac:dyDescent="0.25">
      <c r="A36" s="1132"/>
      <c r="B36" s="1131" t="s">
        <v>1881</v>
      </c>
      <c r="C36" s="1128" t="s">
        <v>338</v>
      </c>
      <c r="D36" s="1130" t="s">
        <v>1841</v>
      </c>
      <c r="E36" s="1129">
        <v>44926</v>
      </c>
      <c r="F36" s="1128" t="s">
        <v>1880</v>
      </c>
      <c r="G36" s="1124" t="s">
        <v>10</v>
      </c>
      <c r="H36" s="1127" t="s">
        <v>10</v>
      </c>
      <c r="I36" s="1127" t="s">
        <v>10</v>
      </c>
    </row>
    <row r="37" spans="1:9" ht="45" x14ac:dyDescent="0.25">
      <c r="A37" s="1132"/>
      <c r="B37" s="1131" t="s">
        <v>1879</v>
      </c>
      <c r="C37" s="1128" t="s">
        <v>338</v>
      </c>
      <c r="D37" s="1130" t="s">
        <v>1841</v>
      </c>
      <c r="E37" s="1129">
        <v>44926</v>
      </c>
      <c r="F37" s="1128" t="s">
        <v>1878</v>
      </c>
      <c r="G37" s="1124" t="s">
        <v>10</v>
      </c>
      <c r="H37" s="1127" t="s">
        <v>10</v>
      </c>
      <c r="I37" s="1127" t="s">
        <v>10</v>
      </c>
    </row>
    <row r="38" spans="1:9" s="1020" customFormat="1" ht="78.75" x14ac:dyDescent="0.25">
      <c r="A38" s="1153" t="s">
        <v>323</v>
      </c>
      <c r="B38" s="1152" t="s">
        <v>1877</v>
      </c>
      <c r="C38" s="1137" t="s">
        <v>10</v>
      </c>
      <c r="D38" s="1139" t="s">
        <v>1848</v>
      </c>
      <c r="E38" s="1139" t="s">
        <v>10</v>
      </c>
      <c r="F38" s="1137" t="s">
        <v>284</v>
      </c>
      <c r="G38" s="1136" t="s">
        <v>278</v>
      </c>
      <c r="H38" s="1123">
        <f>H39+H43+H46+H48</f>
        <v>9752.4</v>
      </c>
      <c r="I38" s="1122">
        <f>I39+I43+I46+I48</f>
        <v>8379.1999999999989</v>
      </c>
    </row>
    <row r="39" spans="1:9" ht="135" customHeight="1" x14ac:dyDescent="0.25">
      <c r="A39" s="1132" t="s">
        <v>321</v>
      </c>
      <c r="B39" s="1135" t="s">
        <v>1876</v>
      </c>
      <c r="C39" s="1128" t="s">
        <v>304</v>
      </c>
      <c r="D39" s="1128" t="s">
        <v>1867</v>
      </c>
      <c r="E39" s="1129">
        <v>44805</v>
      </c>
      <c r="F39" s="1128" t="s">
        <v>1875</v>
      </c>
      <c r="G39" s="1128" t="s">
        <v>278</v>
      </c>
      <c r="H39" s="1134">
        <v>2845.5</v>
      </c>
      <c r="I39" s="1134">
        <v>2627.1</v>
      </c>
    </row>
    <row r="40" spans="1:9" ht="210" x14ac:dyDescent="0.25">
      <c r="A40" s="1132"/>
      <c r="B40" s="1133" t="s">
        <v>1874</v>
      </c>
      <c r="C40" s="1128" t="s">
        <v>304</v>
      </c>
      <c r="D40" s="1130" t="s">
        <v>1841</v>
      </c>
      <c r="E40" s="1129">
        <v>44652</v>
      </c>
      <c r="F40" s="1130" t="s">
        <v>1873</v>
      </c>
      <c r="G40" s="1124" t="s">
        <v>10</v>
      </c>
      <c r="H40" s="1127" t="s">
        <v>10</v>
      </c>
      <c r="I40" s="1127" t="s">
        <v>10</v>
      </c>
    </row>
    <row r="41" spans="1:9" ht="195" x14ac:dyDescent="0.25">
      <c r="A41" s="1132"/>
      <c r="B41" s="1133" t="s">
        <v>1872</v>
      </c>
      <c r="C41" s="1128" t="s">
        <v>304</v>
      </c>
      <c r="D41" s="1130" t="s">
        <v>1841</v>
      </c>
      <c r="E41" s="1129">
        <v>44652</v>
      </c>
      <c r="F41" s="1128" t="s">
        <v>1871</v>
      </c>
      <c r="G41" s="1124" t="s">
        <v>10</v>
      </c>
      <c r="H41" s="1127" t="s">
        <v>10</v>
      </c>
      <c r="I41" s="1127" t="s">
        <v>10</v>
      </c>
    </row>
    <row r="42" spans="1:9" ht="90" x14ac:dyDescent="0.25">
      <c r="A42" s="1132"/>
      <c r="B42" s="1133" t="s">
        <v>1870</v>
      </c>
      <c r="C42" s="1128" t="s">
        <v>304</v>
      </c>
      <c r="D42" s="1130" t="s">
        <v>1841</v>
      </c>
      <c r="E42" s="1129">
        <v>44682</v>
      </c>
      <c r="F42" s="1128" t="s">
        <v>1869</v>
      </c>
      <c r="G42" s="1124" t="s">
        <v>10</v>
      </c>
      <c r="H42" s="1127" t="s">
        <v>10</v>
      </c>
      <c r="I42" s="1127" t="s">
        <v>10</v>
      </c>
    </row>
    <row r="43" spans="1:9" ht="83.25" customHeight="1" x14ac:dyDescent="0.25">
      <c r="A43" s="1132" t="s">
        <v>314</v>
      </c>
      <c r="B43" s="1149" t="s">
        <v>1868</v>
      </c>
      <c r="C43" s="1128" t="s">
        <v>294</v>
      </c>
      <c r="D43" s="1128" t="s">
        <v>1867</v>
      </c>
      <c r="E43" s="1129">
        <v>44926</v>
      </c>
      <c r="F43" s="1128" t="s">
        <v>23</v>
      </c>
      <c r="G43" s="1128" t="s">
        <v>278</v>
      </c>
      <c r="H43" s="1134">
        <v>6861</v>
      </c>
      <c r="I43" s="1134">
        <v>5706.2</v>
      </c>
    </row>
    <row r="44" spans="1:9" ht="60" x14ac:dyDescent="0.25">
      <c r="A44" s="1132"/>
      <c r="B44" s="1131" t="s">
        <v>1866</v>
      </c>
      <c r="C44" s="1128" t="s">
        <v>338</v>
      </c>
      <c r="D44" s="1130" t="s">
        <v>1841</v>
      </c>
      <c r="E44" s="1129">
        <v>44926</v>
      </c>
      <c r="F44" s="1128" t="s">
        <v>1865</v>
      </c>
      <c r="G44" s="1124" t="s">
        <v>10</v>
      </c>
      <c r="H44" s="1127" t="s">
        <v>10</v>
      </c>
      <c r="I44" s="1127" t="s">
        <v>10</v>
      </c>
    </row>
    <row r="45" spans="1:9" ht="86.25" customHeight="1" x14ac:dyDescent="0.25">
      <c r="A45" s="1132"/>
      <c r="B45" s="1151" t="s">
        <v>1864</v>
      </c>
      <c r="C45" s="1128" t="s">
        <v>304</v>
      </c>
      <c r="D45" s="1130" t="s">
        <v>1841</v>
      </c>
      <c r="E45" s="1129">
        <v>44713</v>
      </c>
      <c r="F45" s="1128" t="s">
        <v>1863</v>
      </c>
      <c r="G45" s="1124" t="s">
        <v>10</v>
      </c>
      <c r="H45" s="1127" t="s">
        <v>10</v>
      </c>
      <c r="I45" s="1127" t="s">
        <v>10</v>
      </c>
    </row>
    <row r="46" spans="1:9" ht="76.5" customHeight="1" x14ac:dyDescent="0.25">
      <c r="A46" s="1150" t="s">
        <v>1862</v>
      </c>
      <c r="B46" s="1149" t="s">
        <v>1861</v>
      </c>
      <c r="C46" s="1128" t="s">
        <v>294</v>
      </c>
      <c r="D46" s="1128" t="s">
        <v>1851</v>
      </c>
      <c r="E46" s="1129">
        <v>44926</v>
      </c>
      <c r="F46" s="1128" t="s">
        <v>23</v>
      </c>
      <c r="G46" s="1128" t="s">
        <v>278</v>
      </c>
      <c r="H46" s="1146">
        <v>10</v>
      </c>
      <c r="I46" s="1145">
        <v>10</v>
      </c>
    </row>
    <row r="47" spans="1:9" ht="60" x14ac:dyDescent="0.25">
      <c r="A47" s="1132"/>
      <c r="B47" s="1148" t="s">
        <v>1860</v>
      </c>
      <c r="C47" s="1128" t="s">
        <v>294</v>
      </c>
      <c r="D47" s="1128" t="s">
        <v>1851</v>
      </c>
      <c r="E47" s="1129">
        <v>44926</v>
      </c>
      <c r="F47" s="1128" t="s">
        <v>23</v>
      </c>
      <c r="G47" s="1124" t="s">
        <v>10</v>
      </c>
      <c r="H47" s="1127" t="s">
        <v>10</v>
      </c>
      <c r="I47" s="1127" t="s">
        <v>10</v>
      </c>
    </row>
    <row r="48" spans="1:9" ht="60" x14ac:dyDescent="0.25">
      <c r="A48" s="1132" t="s">
        <v>1859</v>
      </c>
      <c r="B48" s="1147" t="s">
        <v>1858</v>
      </c>
      <c r="C48" s="1128" t="s">
        <v>338</v>
      </c>
      <c r="D48" s="1128" t="s">
        <v>1851</v>
      </c>
      <c r="E48" s="1129">
        <v>44926</v>
      </c>
      <c r="F48" s="1128" t="s">
        <v>1857</v>
      </c>
      <c r="G48" s="1128" t="s">
        <v>278</v>
      </c>
      <c r="H48" s="1146">
        <v>35.9</v>
      </c>
      <c r="I48" s="1145">
        <v>35.9</v>
      </c>
    </row>
    <row r="49" spans="1:9" ht="60" x14ac:dyDescent="0.25">
      <c r="A49" s="1143"/>
      <c r="B49" s="1133" t="s">
        <v>1856</v>
      </c>
      <c r="C49" s="1128" t="s">
        <v>338</v>
      </c>
      <c r="D49" s="1128" t="s">
        <v>1851</v>
      </c>
      <c r="E49" s="1129">
        <v>44926</v>
      </c>
      <c r="F49" s="1128" t="s">
        <v>1855</v>
      </c>
      <c r="G49" s="1124" t="s">
        <v>10</v>
      </c>
      <c r="H49" s="1127" t="s">
        <v>10</v>
      </c>
      <c r="I49" s="1127" t="s">
        <v>10</v>
      </c>
    </row>
    <row r="50" spans="1:9" ht="75.75" customHeight="1" x14ac:dyDescent="0.25">
      <c r="A50" s="1143"/>
      <c r="B50" s="1133" t="s">
        <v>1854</v>
      </c>
      <c r="C50" s="1128" t="s">
        <v>338</v>
      </c>
      <c r="D50" s="1128" t="s">
        <v>1851</v>
      </c>
      <c r="E50" s="1129">
        <v>44926</v>
      </c>
      <c r="F50" s="1144" t="s">
        <v>1853</v>
      </c>
      <c r="G50" s="1124" t="s">
        <v>10</v>
      </c>
      <c r="H50" s="1127" t="s">
        <v>10</v>
      </c>
      <c r="I50" s="1127" t="s">
        <v>10</v>
      </c>
    </row>
    <row r="51" spans="1:9" ht="60" x14ac:dyDescent="0.25">
      <c r="A51" s="1143"/>
      <c r="B51" s="1133" t="s">
        <v>1852</v>
      </c>
      <c r="C51" s="1128" t="s">
        <v>338</v>
      </c>
      <c r="D51" s="1128" t="s">
        <v>1851</v>
      </c>
      <c r="E51" s="1129">
        <v>44926</v>
      </c>
      <c r="F51" s="1129" t="s">
        <v>1850</v>
      </c>
      <c r="G51" s="1124" t="s">
        <v>10</v>
      </c>
      <c r="H51" s="1127" t="s">
        <v>10</v>
      </c>
      <c r="I51" s="1127" t="s">
        <v>10</v>
      </c>
    </row>
    <row r="52" spans="1:9" s="1020" customFormat="1" ht="78.75" x14ac:dyDescent="0.25">
      <c r="A52" s="1142" t="s">
        <v>309</v>
      </c>
      <c r="B52" s="1141" t="s">
        <v>1849</v>
      </c>
      <c r="C52" s="1140" t="s">
        <v>10</v>
      </c>
      <c r="D52" s="1139" t="s">
        <v>1848</v>
      </c>
      <c r="E52" s="1138" t="s">
        <v>10</v>
      </c>
      <c r="F52" s="1137" t="s">
        <v>284</v>
      </c>
      <c r="G52" s="1136" t="s">
        <v>278</v>
      </c>
      <c r="H52" s="1123">
        <f>H53</f>
        <v>1825.3</v>
      </c>
      <c r="I52" s="1122">
        <f>I53</f>
        <v>668.2</v>
      </c>
    </row>
    <row r="53" spans="1:9" ht="84.75" customHeight="1" x14ac:dyDescent="0.25">
      <c r="A53" s="1132" t="s">
        <v>306</v>
      </c>
      <c r="B53" s="1135" t="s">
        <v>1847</v>
      </c>
      <c r="C53" s="1128" t="s">
        <v>338</v>
      </c>
      <c r="D53" s="1128" t="s">
        <v>1846</v>
      </c>
      <c r="E53" s="1129">
        <v>44926</v>
      </c>
      <c r="F53" s="1128" t="s">
        <v>1845</v>
      </c>
      <c r="G53" s="1128" t="s">
        <v>278</v>
      </c>
      <c r="H53" s="1134">
        <v>1825.3</v>
      </c>
      <c r="I53" s="1134">
        <v>668.2</v>
      </c>
    </row>
    <row r="54" spans="1:9" ht="60" x14ac:dyDescent="0.25">
      <c r="A54" s="1132"/>
      <c r="B54" s="1133" t="s">
        <v>1844</v>
      </c>
      <c r="C54" s="1128" t="s">
        <v>338</v>
      </c>
      <c r="D54" s="1130" t="s">
        <v>1841</v>
      </c>
      <c r="E54" s="1129">
        <v>44866</v>
      </c>
      <c r="F54" s="1128" t="s">
        <v>1843</v>
      </c>
      <c r="G54" s="1124" t="s">
        <v>10</v>
      </c>
      <c r="H54" s="1127" t="s">
        <v>10</v>
      </c>
      <c r="I54" s="1127" t="s">
        <v>10</v>
      </c>
    </row>
    <row r="55" spans="1:9" ht="70.5" customHeight="1" x14ac:dyDescent="0.25">
      <c r="A55" s="1132"/>
      <c r="B55" s="1131" t="s">
        <v>1842</v>
      </c>
      <c r="C55" s="1128" t="s">
        <v>338</v>
      </c>
      <c r="D55" s="1130" t="s">
        <v>1841</v>
      </c>
      <c r="E55" s="1129">
        <v>44713</v>
      </c>
      <c r="F55" s="1128" t="s">
        <v>1840</v>
      </c>
      <c r="G55" s="1124" t="s">
        <v>10</v>
      </c>
      <c r="H55" s="1127" t="s">
        <v>10</v>
      </c>
      <c r="I55" s="1127" t="s">
        <v>10</v>
      </c>
    </row>
    <row r="56" spans="1:9" ht="28.5" x14ac:dyDescent="0.25">
      <c r="A56" s="1126"/>
      <c r="B56" s="1125" t="s">
        <v>837</v>
      </c>
      <c r="C56" s="1124" t="s">
        <v>10</v>
      </c>
      <c r="D56" s="1124" t="s">
        <v>10</v>
      </c>
      <c r="E56" s="1124" t="s">
        <v>10</v>
      </c>
      <c r="F56" s="1124" t="s">
        <v>10</v>
      </c>
      <c r="G56" s="1124" t="s">
        <v>278</v>
      </c>
      <c r="H56" s="1123">
        <f>H6+H12+H15+H19+H24+H33+H38+H52</f>
        <v>53755.4</v>
      </c>
      <c r="I56" s="1122">
        <f>I6+I12+I15+I19+I24+I33+I38+I52</f>
        <v>39424.199999999997</v>
      </c>
    </row>
    <row r="57" spans="1:9" ht="75" customHeight="1" x14ac:dyDescent="0.25">
      <c r="A57" s="1121" t="s">
        <v>1839</v>
      </c>
      <c r="B57" s="1120"/>
      <c r="C57" s="1120"/>
      <c r="D57" s="1120"/>
      <c r="E57" s="1120"/>
      <c r="F57" s="1120"/>
      <c r="G57" s="1120"/>
      <c r="H57" s="1120"/>
      <c r="I57" s="1119"/>
    </row>
  </sheetData>
  <mergeCells count="10">
    <mergeCell ref="A1:I1"/>
    <mergeCell ref="A2:A3"/>
    <mergeCell ref="B2:B3"/>
    <mergeCell ref="A57:I57"/>
    <mergeCell ref="C2:C3"/>
    <mergeCell ref="D2:D3"/>
    <mergeCell ref="E2:F2"/>
    <mergeCell ref="G2:I2"/>
    <mergeCell ref="A5:I5"/>
    <mergeCell ref="A18:I18"/>
  </mergeCells>
  <pageMargins left="0.55118110236220474" right="0.23622047244094491" top="0.51181102362204722" bottom="0.19685039370078741" header="0.27559055118110237" footer="0.35433070866141736"/>
  <pageSetup paperSize="9" scale="39" fitToHeight="0" orientation="portrait" r:id="rId1"/>
  <rowBreaks count="1" manualBreakCount="1">
    <brk id="22"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40"/>
  <sheetViews>
    <sheetView topLeftCell="A77" zoomScale="80" zoomScaleNormal="80" zoomScaleSheetLayoutView="90" workbookViewId="0">
      <selection activeCell="A100" sqref="A100:I100"/>
    </sheetView>
  </sheetViews>
  <sheetFormatPr defaultRowHeight="15" outlineLevelRow="1" x14ac:dyDescent="0.25"/>
  <cols>
    <col min="1" max="1" width="4.5703125" style="853" customWidth="1"/>
    <col min="2" max="2" width="72.85546875" style="852" customWidth="1"/>
    <col min="3" max="3" width="26.5703125" style="852" customWidth="1"/>
    <col min="4" max="4" width="64.28515625" style="852" customWidth="1"/>
    <col min="5" max="5" width="29.140625" style="852" customWidth="1"/>
    <col min="6" max="6" width="59" style="852" customWidth="1"/>
    <col min="7" max="7" width="13.42578125" style="852" customWidth="1"/>
    <col min="8" max="8" width="17.140625" style="851" customWidth="1"/>
    <col min="9" max="9" width="14" style="850" customWidth="1"/>
    <col min="10" max="10" width="21.28515625" customWidth="1"/>
  </cols>
  <sheetData>
    <row r="1" spans="1:20" x14ac:dyDescent="0.25">
      <c r="B1" s="960" t="s">
        <v>1430</v>
      </c>
      <c r="C1" s="960"/>
      <c r="D1" s="960"/>
      <c r="E1" s="960"/>
      <c r="F1" s="960"/>
      <c r="G1" s="960"/>
      <c r="H1" s="960"/>
      <c r="I1" s="960"/>
    </row>
    <row r="2" spans="1:20" x14ac:dyDescent="0.25">
      <c r="B2" s="960" t="s">
        <v>1429</v>
      </c>
      <c r="C2" s="960"/>
      <c r="D2" s="960"/>
      <c r="E2" s="960"/>
      <c r="F2" s="960"/>
      <c r="G2" s="960"/>
      <c r="H2" s="960"/>
      <c r="I2" s="960"/>
    </row>
    <row r="3" spans="1:20" x14ac:dyDescent="0.25">
      <c r="B3" s="960" t="s">
        <v>1989</v>
      </c>
      <c r="C3" s="960"/>
      <c r="D3" s="960"/>
      <c r="E3" s="960"/>
      <c r="F3" s="960"/>
      <c r="G3" s="960"/>
      <c r="H3" s="960"/>
      <c r="I3" s="960"/>
    </row>
    <row r="4" spans="1:20" x14ac:dyDescent="0.25">
      <c r="B4" s="960" t="s">
        <v>1988</v>
      </c>
      <c r="C4" s="960"/>
      <c r="D4" s="960"/>
      <c r="E4" s="960"/>
      <c r="F4" s="960"/>
      <c r="G4" s="960"/>
      <c r="H4" s="960"/>
      <c r="I4" s="960"/>
    </row>
    <row r="5" spans="1:20" x14ac:dyDescent="0.25">
      <c r="B5" s="960" t="s">
        <v>1987</v>
      </c>
      <c r="C5" s="960"/>
      <c r="D5" s="960"/>
      <c r="E5" s="960"/>
      <c r="F5" s="960"/>
      <c r="G5" s="960"/>
      <c r="H5" s="960"/>
      <c r="I5" s="960"/>
    </row>
    <row r="6" spans="1:20" x14ac:dyDescent="0.25">
      <c r="A6" s="959" t="s">
        <v>856</v>
      </c>
      <c r="B6" s="959"/>
      <c r="C6" s="959"/>
      <c r="D6" s="959"/>
      <c r="E6" s="959"/>
      <c r="F6" s="959"/>
      <c r="G6" s="959"/>
      <c r="H6" s="959"/>
      <c r="I6" s="959"/>
    </row>
    <row r="7" spans="1:20" ht="15.75" customHeight="1" x14ac:dyDescent="0.25">
      <c r="A7" s="958"/>
      <c r="B7" s="958"/>
      <c r="C7" s="958"/>
      <c r="D7" s="958"/>
      <c r="E7" s="958"/>
      <c r="F7" s="958"/>
      <c r="G7" s="958"/>
      <c r="H7" s="958"/>
      <c r="I7" s="958"/>
      <c r="K7" s="870"/>
    </row>
    <row r="8" spans="1:20" ht="30.75" customHeight="1" x14ac:dyDescent="0.25">
      <c r="A8" s="952" t="s">
        <v>1425</v>
      </c>
      <c r="B8" s="862" t="s">
        <v>1986</v>
      </c>
      <c r="C8" s="862" t="s">
        <v>270</v>
      </c>
      <c r="D8" s="863" t="s">
        <v>269</v>
      </c>
      <c r="E8" s="957" t="s">
        <v>268</v>
      </c>
      <c r="F8" s="956"/>
      <c r="G8" s="862" t="s">
        <v>267</v>
      </c>
      <c r="H8" s="862"/>
      <c r="I8" s="862"/>
      <c r="K8" s="955" t="s">
        <v>1423</v>
      </c>
      <c r="L8" s="954"/>
      <c r="M8" s="954"/>
      <c r="N8" s="954"/>
      <c r="O8" s="954"/>
      <c r="P8" s="954"/>
      <c r="Q8" s="954"/>
      <c r="R8" s="953"/>
    </row>
    <row r="9" spans="1:20" ht="38.25" x14ac:dyDescent="0.25">
      <c r="A9" s="952"/>
      <c r="B9" s="862"/>
      <c r="C9" s="862"/>
      <c r="D9" s="863"/>
      <c r="E9" s="861" t="s">
        <v>266</v>
      </c>
      <c r="F9" s="861" t="s">
        <v>265</v>
      </c>
      <c r="G9" s="861" t="s">
        <v>264</v>
      </c>
      <c r="H9" s="860" t="s">
        <v>263</v>
      </c>
      <c r="I9" s="951" t="s">
        <v>262</v>
      </c>
      <c r="K9" s="949"/>
      <c r="L9" s="948"/>
      <c r="M9" s="948"/>
      <c r="N9" s="948"/>
      <c r="O9" s="948"/>
      <c r="P9" s="948"/>
      <c r="Q9" s="948"/>
      <c r="R9" s="947"/>
    </row>
    <row r="10" spans="1:20" x14ac:dyDescent="0.25">
      <c r="A10" s="861">
        <v>1</v>
      </c>
      <c r="B10" s="861">
        <v>2</v>
      </c>
      <c r="C10" s="861">
        <v>3</v>
      </c>
      <c r="D10" s="861">
        <v>4</v>
      </c>
      <c r="E10" s="861">
        <v>5</v>
      </c>
      <c r="F10" s="861">
        <v>6</v>
      </c>
      <c r="G10" s="861">
        <v>7</v>
      </c>
      <c r="H10" s="861">
        <v>8</v>
      </c>
      <c r="I10" s="861">
        <v>9</v>
      </c>
      <c r="K10" s="949"/>
      <c r="L10" s="948"/>
      <c r="M10" s="948"/>
      <c r="N10" s="948"/>
      <c r="O10" s="948"/>
      <c r="P10" s="948"/>
      <c r="Q10" s="948"/>
      <c r="R10" s="947"/>
      <c r="T10" t="s">
        <v>294</v>
      </c>
    </row>
    <row r="11" spans="1:20" ht="15.75" customHeight="1" x14ac:dyDescent="0.25">
      <c r="A11" s="1214"/>
      <c r="B11" s="1213" t="s">
        <v>1985</v>
      </c>
      <c r="C11" s="1212"/>
      <c r="D11" s="1212"/>
      <c r="E11" s="1212"/>
      <c r="F11" s="1212"/>
      <c r="G11" s="1212"/>
      <c r="H11" s="1212"/>
      <c r="I11" s="1211"/>
      <c r="K11" s="949"/>
      <c r="L11" s="948"/>
      <c r="M11" s="948"/>
      <c r="N11" s="948"/>
      <c r="O11" s="948"/>
      <c r="P11" s="948"/>
      <c r="Q11" s="948"/>
      <c r="R11" s="947"/>
      <c r="T11" t="s">
        <v>291</v>
      </c>
    </row>
    <row r="12" spans="1:20" ht="28.5" customHeight="1" x14ac:dyDescent="0.25">
      <c r="A12" s="1210"/>
      <c r="B12" s="1209"/>
      <c r="C12" s="1208"/>
      <c r="D12" s="1208"/>
      <c r="E12" s="1208"/>
      <c r="F12" s="1208"/>
      <c r="G12" s="1208"/>
      <c r="H12" s="1208"/>
      <c r="I12" s="1207"/>
      <c r="K12" s="949"/>
      <c r="L12" s="948"/>
      <c r="M12" s="948"/>
      <c r="N12" s="948"/>
      <c r="O12" s="948"/>
      <c r="P12" s="948"/>
      <c r="Q12" s="948"/>
      <c r="R12" s="947"/>
      <c r="T12" t="s">
        <v>338</v>
      </c>
    </row>
    <row r="13" spans="1:20" hidden="1" x14ac:dyDescent="0.25">
      <c r="A13" s="1210"/>
      <c r="B13" s="1209"/>
      <c r="C13" s="1208"/>
      <c r="D13" s="1208"/>
      <c r="E13" s="1208"/>
      <c r="F13" s="1208"/>
      <c r="G13" s="1208"/>
      <c r="H13" s="1208"/>
      <c r="I13" s="1207"/>
      <c r="K13" s="949"/>
      <c r="L13" s="948"/>
      <c r="M13" s="948"/>
      <c r="N13" s="948"/>
      <c r="O13" s="948"/>
      <c r="P13" s="948"/>
      <c r="Q13" s="948"/>
      <c r="R13" s="947"/>
      <c r="T13" t="s">
        <v>304</v>
      </c>
    </row>
    <row r="14" spans="1:20" hidden="1" x14ac:dyDescent="0.25">
      <c r="A14" s="1210"/>
      <c r="B14" s="1209"/>
      <c r="C14" s="1208"/>
      <c r="D14" s="1208"/>
      <c r="E14" s="1208"/>
      <c r="F14" s="1208"/>
      <c r="G14" s="1208"/>
      <c r="H14" s="1208"/>
      <c r="I14" s="1207"/>
      <c r="K14" s="949"/>
      <c r="L14" s="948"/>
      <c r="M14" s="948"/>
      <c r="N14" s="948"/>
      <c r="O14" s="948"/>
      <c r="P14" s="948"/>
      <c r="Q14" s="948"/>
      <c r="R14" s="947"/>
      <c r="T14" t="s">
        <v>335</v>
      </c>
    </row>
    <row r="15" spans="1:20" hidden="1" x14ac:dyDescent="0.25">
      <c r="A15" s="1206"/>
      <c r="B15" s="1205"/>
      <c r="C15" s="1204"/>
      <c r="D15" s="1204"/>
      <c r="E15" s="1204"/>
      <c r="F15" s="1204"/>
      <c r="G15" s="1204"/>
      <c r="H15" s="1204"/>
      <c r="I15" s="1203"/>
      <c r="K15" s="949"/>
      <c r="L15" s="948"/>
      <c r="M15" s="948"/>
      <c r="N15" s="948"/>
      <c r="O15" s="948"/>
      <c r="P15" s="948"/>
      <c r="Q15" s="948"/>
      <c r="R15" s="947"/>
      <c r="T15" t="s">
        <v>1984</v>
      </c>
    </row>
    <row r="16" spans="1:20" ht="120" customHeight="1" x14ac:dyDescent="0.25">
      <c r="A16" s="1202">
        <v>1</v>
      </c>
      <c r="B16" s="893" t="s">
        <v>1983</v>
      </c>
      <c r="C16" s="893" t="s">
        <v>10</v>
      </c>
      <c r="D16" s="893" t="s">
        <v>1966</v>
      </c>
      <c r="E16" s="934" t="s">
        <v>10</v>
      </c>
      <c r="F16" s="934" t="s">
        <v>10</v>
      </c>
      <c r="G16" s="1201"/>
      <c r="H16" s="1200"/>
      <c r="I16" s="1200"/>
      <c r="K16" s="949"/>
      <c r="L16" s="948"/>
      <c r="M16" s="948"/>
      <c r="N16" s="948"/>
      <c r="O16" s="948"/>
      <c r="P16" s="948"/>
      <c r="Q16" s="948"/>
      <c r="R16" s="947"/>
    </row>
    <row r="17" spans="1:18" ht="15.75" customHeight="1" x14ac:dyDescent="0.25">
      <c r="A17" s="872" t="s">
        <v>43</v>
      </c>
      <c r="B17" s="862" t="s">
        <v>1982</v>
      </c>
      <c r="C17" s="938" t="s">
        <v>294</v>
      </c>
      <c r="D17" s="919" t="s">
        <v>1980</v>
      </c>
      <c r="E17" s="937">
        <v>44926</v>
      </c>
      <c r="F17" s="927" t="s">
        <v>23</v>
      </c>
      <c r="G17" s="861" t="s">
        <v>5</v>
      </c>
      <c r="H17" s="860">
        <v>0</v>
      </c>
      <c r="I17" s="860"/>
      <c r="K17" s="949"/>
      <c r="L17" s="948"/>
      <c r="M17" s="948"/>
      <c r="N17" s="948"/>
      <c r="O17" s="948"/>
      <c r="P17" s="948"/>
      <c r="Q17" s="948"/>
      <c r="R17" s="947"/>
    </row>
    <row r="18" spans="1:18" x14ac:dyDescent="0.25">
      <c r="A18" s="869"/>
      <c r="B18" s="862"/>
      <c r="C18" s="938"/>
      <c r="D18" s="919"/>
      <c r="E18" s="937"/>
      <c r="F18" s="927"/>
      <c r="G18" s="861" t="s">
        <v>4</v>
      </c>
      <c r="H18" s="860">
        <v>0</v>
      </c>
      <c r="I18" s="860"/>
      <c r="K18" s="949"/>
      <c r="L18" s="948"/>
      <c r="M18" s="948"/>
      <c r="N18" s="948"/>
      <c r="O18" s="948"/>
      <c r="P18" s="948"/>
      <c r="Q18" s="948"/>
      <c r="R18" s="947"/>
    </row>
    <row r="19" spans="1:18" x14ac:dyDescent="0.25">
      <c r="A19" s="869"/>
      <c r="B19" s="862"/>
      <c r="C19" s="938"/>
      <c r="D19" s="919"/>
      <c r="E19" s="937"/>
      <c r="F19" s="927"/>
      <c r="G19" s="861" t="s">
        <v>3</v>
      </c>
      <c r="H19" s="860">
        <v>0</v>
      </c>
      <c r="I19" s="860"/>
      <c r="K19" s="949"/>
      <c r="L19" s="948"/>
      <c r="M19" s="948"/>
      <c r="N19" s="948"/>
      <c r="O19" s="948"/>
      <c r="P19" s="948"/>
      <c r="Q19" s="948"/>
      <c r="R19" s="947"/>
    </row>
    <row r="20" spans="1:18" x14ac:dyDescent="0.25">
      <c r="A20" s="869"/>
      <c r="B20" s="862"/>
      <c r="C20" s="938"/>
      <c r="D20" s="919"/>
      <c r="E20" s="937"/>
      <c r="F20" s="927"/>
      <c r="G20" s="861" t="s">
        <v>2</v>
      </c>
      <c r="H20" s="860">
        <v>0</v>
      </c>
      <c r="I20" s="860"/>
      <c r="K20" s="949"/>
      <c r="L20" s="948"/>
      <c r="M20" s="948"/>
      <c r="N20" s="948"/>
      <c r="O20" s="948"/>
      <c r="P20" s="948"/>
      <c r="Q20" s="948"/>
      <c r="R20" s="947"/>
    </row>
    <row r="21" spans="1:18" x14ac:dyDescent="0.25">
      <c r="A21" s="866"/>
      <c r="B21" s="862"/>
      <c r="C21" s="938"/>
      <c r="D21" s="919"/>
      <c r="E21" s="937"/>
      <c r="F21" s="927"/>
      <c r="G21" s="861" t="s">
        <v>1</v>
      </c>
      <c r="H21" s="860">
        <v>0</v>
      </c>
      <c r="I21" s="860"/>
      <c r="K21" s="949"/>
      <c r="L21" s="948"/>
      <c r="M21" s="948"/>
      <c r="N21" s="948"/>
      <c r="O21" s="948"/>
      <c r="P21" s="948"/>
      <c r="Q21" s="948"/>
      <c r="R21" s="947"/>
    </row>
    <row r="22" spans="1:18" ht="86.25" customHeight="1" x14ac:dyDescent="0.25">
      <c r="A22" s="884"/>
      <c r="B22" s="861" t="s">
        <v>1981</v>
      </c>
      <c r="C22" s="880" t="s">
        <v>294</v>
      </c>
      <c r="D22" s="874" t="s">
        <v>1980</v>
      </c>
      <c r="E22" s="904">
        <v>44926</v>
      </c>
      <c r="F22" s="904" t="s">
        <v>23</v>
      </c>
      <c r="G22" s="861" t="s">
        <v>10</v>
      </c>
      <c r="H22" s="860" t="s">
        <v>10</v>
      </c>
      <c r="I22" s="860" t="s">
        <v>10</v>
      </c>
      <c r="K22" s="949"/>
      <c r="L22" s="948"/>
      <c r="M22" s="948"/>
      <c r="N22" s="948"/>
      <c r="O22" s="948"/>
      <c r="P22" s="948"/>
      <c r="Q22" s="948"/>
      <c r="R22" s="947"/>
    </row>
    <row r="23" spans="1:18" ht="15.75" customHeight="1" x14ac:dyDescent="0.25">
      <c r="A23" s="910" t="s">
        <v>950</v>
      </c>
      <c r="B23" s="914" t="s">
        <v>1979</v>
      </c>
      <c r="C23" s="901" t="s">
        <v>10</v>
      </c>
      <c r="D23" s="914" t="s">
        <v>10</v>
      </c>
      <c r="E23" s="913" t="s">
        <v>10</v>
      </c>
      <c r="F23" s="913" t="s">
        <v>10</v>
      </c>
      <c r="G23" s="901" t="s">
        <v>10</v>
      </c>
      <c r="H23" s="1199" t="s">
        <v>10</v>
      </c>
      <c r="I23" s="1199" t="s">
        <v>10</v>
      </c>
    </row>
    <row r="24" spans="1:18" x14ac:dyDescent="0.25">
      <c r="A24" s="909"/>
      <c r="B24" s="914"/>
      <c r="C24" s="898"/>
      <c r="D24" s="914"/>
      <c r="E24" s="913"/>
      <c r="F24" s="913"/>
      <c r="G24" s="898"/>
      <c r="H24" s="1198"/>
      <c r="I24" s="1198"/>
    </row>
    <row r="25" spans="1:18" x14ac:dyDescent="0.25">
      <c r="A25" s="909"/>
      <c r="B25" s="914"/>
      <c r="C25" s="898"/>
      <c r="D25" s="914"/>
      <c r="E25" s="913"/>
      <c r="F25" s="913"/>
      <c r="G25" s="898"/>
      <c r="H25" s="1198"/>
      <c r="I25" s="1198"/>
    </row>
    <row r="26" spans="1:18" x14ac:dyDescent="0.25">
      <c r="A26" s="909"/>
      <c r="B26" s="914"/>
      <c r="C26" s="898"/>
      <c r="D26" s="914"/>
      <c r="E26" s="913"/>
      <c r="F26" s="913"/>
      <c r="G26" s="898"/>
      <c r="H26" s="1198"/>
      <c r="I26" s="1198"/>
    </row>
    <row r="27" spans="1:18" x14ac:dyDescent="0.25">
      <c r="A27" s="908"/>
      <c r="B27" s="914"/>
      <c r="C27" s="894"/>
      <c r="D27" s="914"/>
      <c r="E27" s="913"/>
      <c r="F27" s="913"/>
      <c r="G27" s="894"/>
      <c r="H27" s="1197"/>
      <c r="I27" s="1197"/>
    </row>
    <row r="28" spans="1:18" ht="15.75" customHeight="1" x14ac:dyDescent="0.25">
      <c r="A28" s="872" t="s">
        <v>34</v>
      </c>
      <c r="B28" s="862" t="s">
        <v>1978</v>
      </c>
      <c r="C28" s="925" t="s">
        <v>294</v>
      </c>
      <c r="D28" s="863" t="s">
        <v>1962</v>
      </c>
      <c r="E28" s="927">
        <v>44926</v>
      </c>
      <c r="F28" s="927" t="s">
        <v>23</v>
      </c>
      <c r="G28" s="861" t="s">
        <v>5</v>
      </c>
      <c r="H28" s="860">
        <v>0</v>
      </c>
      <c r="I28" s="860"/>
    </row>
    <row r="29" spans="1:18" x14ac:dyDescent="0.25">
      <c r="A29" s="869"/>
      <c r="B29" s="862"/>
      <c r="C29" s="923"/>
      <c r="D29" s="863"/>
      <c r="E29" s="927"/>
      <c r="F29" s="927"/>
      <c r="G29" s="861" t="s">
        <v>4</v>
      </c>
      <c r="H29" s="860">
        <v>0</v>
      </c>
      <c r="I29" s="860"/>
    </row>
    <row r="30" spans="1:18" x14ac:dyDescent="0.25">
      <c r="A30" s="869"/>
      <c r="B30" s="862"/>
      <c r="C30" s="923"/>
      <c r="D30" s="863"/>
      <c r="E30" s="927"/>
      <c r="F30" s="927"/>
      <c r="G30" s="861" t="s">
        <v>3</v>
      </c>
      <c r="H30" s="860">
        <v>0</v>
      </c>
      <c r="I30" s="860"/>
    </row>
    <row r="31" spans="1:18" x14ac:dyDescent="0.25">
      <c r="A31" s="869"/>
      <c r="B31" s="862"/>
      <c r="C31" s="923"/>
      <c r="D31" s="863"/>
      <c r="E31" s="927"/>
      <c r="F31" s="927"/>
      <c r="G31" s="861" t="s">
        <v>2</v>
      </c>
      <c r="H31" s="860">
        <v>0</v>
      </c>
      <c r="I31" s="860"/>
    </row>
    <row r="32" spans="1:18" x14ac:dyDescent="0.25">
      <c r="A32" s="866"/>
      <c r="B32" s="862"/>
      <c r="C32" s="920"/>
      <c r="D32" s="863"/>
      <c r="E32" s="927"/>
      <c r="F32" s="927"/>
      <c r="G32" s="861" t="s">
        <v>1</v>
      </c>
      <c r="H32" s="860">
        <v>0</v>
      </c>
      <c r="I32" s="860"/>
    </row>
    <row r="33" spans="1:9" ht="92.25" customHeight="1" x14ac:dyDescent="0.25">
      <c r="A33" s="884"/>
      <c r="B33" s="861" t="s">
        <v>1977</v>
      </c>
      <c r="C33" s="880" t="s">
        <v>294</v>
      </c>
      <c r="D33" s="905" t="s">
        <v>1962</v>
      </c>
      <c r="E33" s="904">
        <v>44926</v>
      </c>
      <c r="F33" s="880" t="s">
        <v>1976</v>
      </c>
      <c r="G33" s="861" t="s">
        <v>10</v>
      </c>
      <c r="H33" s="860" t="s">
        <v>10</v>
      </c>
      <c r="I33" s="860" t="s">
        <v>10</v>
      </c>
    </row>
    <row r="34" spans="1:9" ht="15.75" customHeight="1" x14ac:dyDescent="0.25">
      <c r="A34" s="910" t="s">
        <v>1975</v>
      </c>
      <c r="B34" s="914" t="s">
        <v>1974</v>
      </c>
      <c r="C34" s="901" t="s">
        <v>10</v>
      </c>
      <c r="D34" s="914" t="s">
        <v>10</v>
      </c>
      <c r="E34" s="913" t="s">
        <v>10</v>
      </c>
      <c r="F34" s="913" t="s">
        <v>10</v>
      </c>
      <c r="G34" s="901" t="s">
        <v>10</v>
      </c>
      <c r="H34" s="1199" t="s">
        <v>10</v>
      </c>
      <c r="I34" s="1199" t="s">
        <v>10</v>
      </c>
    </row>
    <row r="35" spans="1:9" x14ac:dyDescent="0.25">
      <c r="A35" s="909"/>
      <c r="B35" s="914"/>
      <c r="C35" s="898"/>
      <c r="D35" s="914"/>
      <c r="E35" s="913"/>
      <c r="F35" s="913"/>
      <c r="G35" s="898"/>
      <c r="H35" s="1198"/>
      <c r="I35" s="1198"/>
    </row>
    <row r="36" spans="1:9" x14ac:dyDescent="0.25">
      <c r="A36" s="909"/>
      <c r="B36" s="914"/>
      <c r="C36" s="898"/>
      <c r="D36" s="914"/>
      <c r="E36" s="913"/>
      <c r="F36" s="913"/>
      <c r="G36" s="898"/>
      <c r="H36" s="1198"/>
      <c r="I36" s="1198"/>
    </row>
    <row r="37" spans="1:9" x14ac:dyDescent="0.25">
      <c r="A37" s="909"/>
      <c r="B37" s="914"/>
      <c r="C37" s="898"/>
      <c r="D37" s="914"/>
      <c r="E37" s="913"/>
      <c r="F37" s="913"/>
      <c r="G37" s="898"/>
      <c r="H37" s="1198"/>
      <c r="I37" s="1198"/>
    </row>
    <row r="38" spans="1:9" x14ac:dyDescent="0.25">
      <c r="A38" s="908"/>
      <c r="B38" s="914"/>
      <c r="C38" s="894"/>
      <c r="D38" s="914"/>
      <c r="E38" s="913"/>
      <c r="F38" s="913"/>
      <c r="G38" s="894"/>
      <c r="H38" s="1197"/>
      <c r="I38" s="1197"/>
    </row>
    <row r="39" spans="1:9" ht="47.25" customHeight="1" x14ac:dyDescent="0.25">
      <c r="A39" s="872" t="s">
        <v>25</v>
      </c>
      <c r="B39" s="862" t="s">
        <v>1973</v>
      </c>
      <c r="C39" s="871" t="s">
        <v>294</v>
      </c>
      <c r="D39" s="863" t="s">
        <v>1971</v>
      </c>
      <c r="E39" s="927">
        <v>44926</v>
      </c>
      <c r="F39" s="927" t="s">
        <v>23</v>
      </c>
      <c r="G39" s="861" t="s">
        <v>5</v>
      </c>
      <c r="H39" s="860">
        <v>0</v>
      </c>
      <c r="I39" s="860"/>
    </row>
    <row r="40" spans="1:9" ht="15.75" customHeight="1" x14ac:dyDescent="0.25">
      <c r="A40" s="869"/>
      <c r="B40" s="862"/>
      <c r="C40" s="868"/>
      <c r="D40" s="863"/>
      <c r="E40" s="927"/>
      <c r="F40" s="927"/>
      <c r="G40" s="861" t="s">
        <v>4</v>
      </c>
      <c r="H40" s="860">
        <v>0</v>
      </c>
      <c r="I40" s="860"/>
    </row>
    <row r="41" spans="1:9" x14ac:dyDescent="0.25">
      <c r="A41" s="869"/>
      <c r="B41" s="862"/>
      <c r="C41" s="868"/>
      <c r="D41" s="863"/>
      <c r="E41" s="927"/>
      <c r="F41" s="927"/>
      <c r="G41" s="861" t="s">
        <v>3</v>
      </c>
      <c r="H41" s="860">
        <v>0</v>
      </c>
      <c r="I41" s="860"/>
    </row>
    <row r="42" spans="1:9" x14ac:dyDescent="0.25">
      <c r="A42" s="869"/>
      <c r="B42" s="862"/>
      <c r="C42" s="868"/>
      <c r="D42" s="863"/>
      <c r="E42" s="927"/>
      <c r="F42" s="927"/>
      <c r="G42" s="861" t="s">
        <v>2</v>
      </c>
      <c r="H42" s="860">
        <v>0</v>
      </c>
      <c r="I42" s="860"/>
    </row>
    <row r="43" spans="1:9" x14ac:dyDescent="0.25">
      <c r="A43" s="866"/>
      <c r="B43" s="862"/>
      <c r="C43" s="864"/>
      <c r="D43" s="863"/>
      <c r="E43" s="927"/>
      <c r="F43" s="927"/>
      <c r="G43" s="861" t="s">
        <v>1</v>
      </c>
      <c r="H43" s="860">
        <v>0</v>
      </c>
      <c r="I43" s="860"/>
    </row>
    <row r="44" spans="1:9" ht="69" customHeight="1" x14ac:dyDescent="0.25">
      <c r="A44" s="884"/>
      <c r="B44" s="861" t="s">
        <v>1972</v>
      </c>
      <c r="C44" s="861" t="s">
        <v>291</v>
      </c>
      <c r="D44" s="905" t="s">
        <v>1971</v>
      </c>
      <c r="E44" s="861" t="s">
        <v>47</v>
      </c>
      <c r="F44" s="861" t="s">
        <v>1970</v>
      </c>
      <c r="G44" s="861" t="s">
        <v>10</v>
      </c>
      <c r="H44" s="860" t="s">
        <v>10</v>
      </c>
      <c r="I44" s="860" t="s">
        <v>10</v>
      </c>
    </row>
    <row r="45" spans="1:9" ht="57.75" customHeight="1" x14ac:dyDescent="0.25">
      <c r="A45" s="1196"/>
      <c r="B45" s="1195" t="s">
        <v>1969</v>
      </c>
      <c r="C45" s="1194"/>
      <c r="D45" s="1194"/>
      <c r="E45" s="1194"/>
      <c r="F45" s="1194"/>
      <c r="G45" s="1194"/>
      <c r="H45" s="1194"/>
      <c r="I45" s="1193"/>
    </row>
    <row r="46" spans="1:9" ht="11.25" hidden="1" customHeight="1" x14ac:dyDescent="0.25">
      <c r="A46" s="1192"/>
      <c r="B46" s="1191"/>
      <c r="C46" s="1190"/>
      <c r="D46" s="1190"/>
      <c r="E46" s="1190"/>
      <c r="F46" s="1190"/>
      <c r="G46" s="1190"/>
      <c r="H46" s="1190"/>
      <c r="I46" s="1189"/>
    </row>
    <row r="47" spans="1:9" hidden="1" x14ac:dyDescent="0.25">
      <c r="A47" s="1192"/>
      <c r="B47" s="1191"/>
      <c r="C47" s="1190"/>
      <c r="D47" s="1190"/>
      <c r="E47" s="1190"/>
      <c r="F47" s="1190"/>
      <c r="G47" s="1190"/>
      <c r="H47" s="1190"/>
      <c r="I47" s="1189"/>
    </row>
    <row r="48" spans="1:9" hidden="1" x14ac:dyDescent="0.25">
      <c r="A48" s="1192"/>
      <c r="B48" s="1191"/>
      <c r="C48" s="1190"/>
      <c r="D48" s="1190"/>
      <c r="E48" s="1190"/>
      <c r="F48" s="1190"/>
      <c r="G48" s="1190"/>
      <c r="H48" s="1190"/>
      <c r="I48" s="1189"/>
    </row>
    <row r="49" spans="1:9" hidden="1" x14ac:dyDescent="0.25">
      <c r="A49" s="1188"/>
      <c r="B49" s="1187"/>
      <c r="C49" s="1186"/>
      <c r="D49" s="1186"/>
      <c r="E49" s="1186"/>
      <c r="F49" s="1186"/>
      <c r="G49" s="1186"/>
      <c r="H49" s="1186"/>
      <c r="I49" s="1185"/>
    </row>
    <row r="50" spans="1:9" ht="30.75" customHeight="1" x14ac:dyDescent="0.25">
      <c r="A50" s="910" t="s">
        <v>1968</v>
      </c>
      <c r="B50" s="914" t="s">
        <v>1967</v>
      </c>
      <c r="C50" s="901" t="s">
        <v>10</v>
      </c>
      <c r="D50" s="914" t="s">
        <v>1966</v>
      </c>
      <c r="E50" s="913" t="s">
        <v>10</v>
      </c>
      <c r="F50" s="913" t="s">
        <v>10</v>
      </c>
      <c r="G50" s="893" t="s">
        <v>1965</v>
      </c>
      <c r="H50" s="892">
        <v>4843.8</v>
      </c>
      <c r="I50" s="1184">
        <f>SUM(I51:I54)</f>
        <v>4563.6000000000004</v>
      </c>
    </row>
    <row r="51" spans="1:9" ht="16.5" customHeight="1" x14ac:dyDescent="0.25">
      <c r="A51" s="909"/>
      <c r="B51" s="914"/>
      <c r="C51" s="898"/>
      <c r="D51" s="914"/>
      <c r="E51" s="913"/>
      <c r="F51" s="913"/>
      <c r="G51" s="893" t="s">
        <v>4</v>
      </c>
      <c r="H51" s="892">
        <v>0</v>
      </c>
      <c r="I51" s="892">
        <v>0</v>
      </c>
    </row>
    <row r="52" spans="1:9" ht="15.75" customHeight="1" x14ac:dyDescent="0.25">
      <c r="A52" s="909"/>
      <c r="B52" s="914"/>
      <c r="C52" s="898"/>
      <c r="D52" s="914"/>
      <c r="E52" s="913"/>
      <c r="F52" s="913"/>
      <c r="G52" s="893" t="s">
        <v>3</v>
      </c>
      <c r="H52" s="892">
        <v>313.8</v>
      </c>
      <c r="I52" s="892">
        <v>313.8</v>
      </c>
    </row>
    <row r="53" spans="1:9" x14ac:dyDescent="0.25">
      <c r="A53" s="909"/>
      <c r="B53" s="914"/>
      <c r="C53" s="898"/>
      <c r="D53" s="914"/>
      <c r="E53" s="913"/>
      <c r="F53" s="913"/>
      <c r="G53" s="893" t="s">
        <v>2</v>
      </c>
      <c r="H53" s="892">
        <v>4530</v>
      </c>
      <c r="I53" s="1184">
        <v>4249.8</v>
      </c>
    </row>
    <row r="54" spans="1:9" x14ac:dyDescent="0.25">
      <c r="A54" s="908"/>
      <c r="B54" s="914"/>
      <c r="C54" s="894"/>
      <c r="D54" s="914"/>
      <c r="E54" s="913"/>
      <c r="F54" s="913"/>
      <c r="G54" s="893" t="s">
        <v>1</v>
      </c>
      <c r="H54" s="892">
        <v>0</v>
      </c>
      <c r="I54" s="892">
        <v>0</v>
      </c>
    </row>
    <row r="55" spans="1:9" x14ac:dyDescent="0.25">
      <c r="A55" s="872" t="s">
        <v>104</v>
      </c>
      <c r="B55" s="919" t="s">
        <v>1964</v>
      </c>
      <c r="C55" s="925" t="s">
        <v>294</v>
      </c>
      <c r="D55" s="919" t="s">
        <v>1962</v>
      </c>
      <c r="E55" s="918">
        <v>44926</v>
      </c>
      <c r="F55" s="918" t="s">
        <v>23</v>
      </c>
      <c r="G55" s="874" t="s">
        <v>5</v>
      </c>
      <c r="H55" s="873">
        <v>3250</v>
      </c>
      <c r="I55" s="1183">
        <v>3249.8</v>
      </c>
    </row>
    <row r="56" spans="1:9" x14ac:dyDescent="0.25">
      <c r="A56" s="869"/>
      <c r="B56" s="919"/>
      <c r="C56" s="923"/>
      <c r="D56" s="919"/>
      <c r="E56" s="918"/>
      <c r="F56" s="918"/>
      <c r="G56" s="874" t="s">
        <v>4</v>
      </c>
      <c r="H56" s="873">
        <v>0</v>
      </c>
      <c r="I56" s="1183"/>
    </row>
    <row r="57" spans="1:9" ht="46.5" customHeight="1" x14ac:dyDescent="0.25">
      <c r="A57" s="869"/>
      <c r="B57" s="919"/>
      <c r="C57" s="923"/>
      <c r="D57" s="919"/>
      <c r="E57" s="918"/>
      <c r="F57" s="918"/>
      <c r="G57" s="874" t="s">
        <v>3</v>
      </c>
      <c r="H57" s="873">
        <v>0</v>
      </c>
      <c r="I57" s="1183">
        <v>0</v>
      </c>
    </row>
    <row r="58" spans="1:9" x14ac:dyDescent="0.25">
      <c r="A58" s="869"/>
      <c r="B58" s="919"/>
      <c r="C58" s="923"/>
      <c r="D58" s="919"/>
      <c r="E58" s="918"/>
      <c r="F58" s="918"/>
      <c r="G58" s="874" t="s">
        <v>2</v>
      </c>
      <c r="H58" s="873">
        <v>3250</v>
      </c>
      <c r="I58" s="1183">
        <v>3249.8</v>
      </c>
    </row>
    <row r="59" spans="1:9" x14ac:dyDescent="0.25">
      <c r="A59" s="866"/>
      <c r="B59" s="919"/>
      <c r="C59" s="920"/>
      <c r="D59" s="919"/>
      <c r="E59" s="918"/>
      <c r="F59" s="918"/>
      <c r="G59" s="874" t="s">
        <v>1</v>
      </c>
      <c r="H59" s="873">
        <v>0</v>
      </c>
      <c r="I59" s="873">
        <v>0</v>
      </c>
    </row>
    <row r="60" spans="1:9" ht="97.5" customHeight="1" x14ac:dyDescent="0.25">
      <c r="A60" s="884"/>
      <c r="B60" s="874" t="s">
        <v>1963</v>
      </c>
      <c r="C60" s="880" t="s">
        <v>291</v>
      </c>
      <c r="D60" s="874" t="s">
        <v>1962</v>
      </c>
      <c r="E60" s="874" t="s">
        <v>1961</v>
      </c>
      <c r="F60" s="880" t="s">
        <v>1960</v>
      </c>
      <c r="G60" s="874" t="s">
        <v>10</v>
      </c>
      <c r="H60" s="873" t="s">
        <v>10</v>
      </c>
      <c r="I60" s="873" t="s">
        <v>10</v>
      </c>
    </row>
    <row r="61" spans="1:9" x14ac:dyDescent="0.25">
      <c r="A61" s="872" t="s">
        <v>96</v>
      </c>
      <c r="B61" s="862" t="s">
        <v>1959</v>
      </c>
      <c r="C61" s="925" t="s">
        <v>338</v>
      </c>
      <c r="D61" s="863" t="s">
        <v>1958</v>
      </c>
      <c r="E61" s="927">
        <v>44910</v>
      </c>
      <c r="F61" s="927" t="s">
        <v>23</v>
      </c>
      <c r="G61" s="861" t="s">
        <v>5</v>
      </c>
      <c r="H61" s="873">
        <v>1313.8</v>
      </c>
      <c r="I61" s="879">
        <v>1313.8</v>
      </c>
    </row>
    <row r="62" spans="1:9" x14ac:dyDescent="0.25">
      <c r="A62" s="869"/>
      <c r="B62" s="862"/>
      <c r="C62" s="923"/>
      <c r="D62" s="863"/>
      <c r="E62" s="927"/>
      <c r="F62" s="927"/>
      <c r="G62" s="861" t="s">
        <v>4</v>
      </c>
      <c r="H62" s="873">
        <v>0</v>
      </c>
      <c r="I62" s="879"/>
    </row>
    <row r="63" spans="1:9" x14ac:dyDescent="0.25">
      <c r="A63" s="869"/>
      <c r="B63" s="862"/>
      <c r="C63" s="923"/>
      <c r="D63" s="863"/>
      <c r="E63" s="927"/>
      <c r="F63" s="927"/>
      <c r="G63" s="861" t="s">
        <v>3</v>
      </c>
      <c r="H63" s="873">
        <v>313.8</v>
      </c>
      <c r="I63" s="879">
        <v>313.8</v>
      </c>
    </row>
    <row r="64" spans="1:9" x14ac:dyDescent="0.25">
      <c r="A64" s="869"/>
      <c r="B64" s="862"/>
      <c r="C64" s="923"/>
      <c r="D64" s="863"/>
      <c r="E64" s="927"/>
      <c r="F64" s="927"/>
      <c r="G64" s="861" t="s">
        <v>2</v>
      </c>
      <c r="H64" s="873">
        <v>1000</v>
      </c>
      <c r="I64" s="879">
        <v>1000</v>
      </c>
    </row>
    <row r="65" spans="1:10" ht="28.5" customHeight="1" x14ac:dyDescent="0.25">
      <c r="A65" s="866"/>
      <c r="B65" s="862"/>
      <c r="C65" s="920"/>
      <c r="D65" s="863"/>
      <c r="E65" s="927"/>
      <c r="F65" s="927"/>
      <c r="G65" s="861" t="s">
        <v>1</v>
      </c>
      <c r="H65" s="873">
        <v>0</v>
      </c>
      <c r="I65" s="860"/>
    </row>
    <row r="66" spans="1:10" ht="122.25" customHeight="1" x14ac:dyDescent="0.25">
      <c r="A66" s="884"/>
      <c r="B66" s="861" t="s">
        <v>1957</v>
      </c>
      <c r="C66" s="874" t="s">
        <v>291</v>
      </c>
      <c r="D66" s="905" t="s">
        <v>1956</v>
      </c>
      <c r="E66" s="861" t="s">
        <v>1951</v>
      </c>
      <c r="F66" s="880" t="s">
        <v>1955</v>
      </c>
      <c r="G66" s="861" t="s">
        <v>10</v>
      </c>
      <c r="H66" s="860" t="s">
        <v>10</v>
      </c>
      <c r="I66" s="860" t="s">
        <v>10</v>
      </c>
    </row>
    <row r="67" spans="1:10" outlineLevel="1" x14ac:dyDescent="0.25">
      <c r="A67" s="872" t="s">
        <v>90</v>
      </c>
      <c r="B67" s="862" t="s">
        <v>1954</v>
      </c>
      <c r="C67" s="871" t="s">
        <v>294</v>
      </c>
      <c r="D67" s="863" t="s">
        <v>1952</v>
      </c>
      <c r="E67" s="927">
        <v>44926</v>
      </c>
      <c r="F67" s="927" t="s">
        <v>23</v>
      </c>
      <c r="G67" s="861" t="s">
        <v>5</v>
      </c>
      <c r="H67" s="860">
        <v>280</v>
      </c>
      <c r="I67" s="860">
        <v>0</v>
      </c>
    </row>
    <row r="68" spans="1:10" outlineLevel="1" x14ac:dyDescent="0.25">
      <c r="A68" s="869"/>
      <c r="B68" s="862"/>
      <c r="C68" s="868"/>
      <c r="D68" s="863"/>
      <c r="E68" s="927"/>
      <c r="F68" s="927"/>
      <c r="G68" s="861" t="s">
        <v>4</v>
      </c>
      <c r="H68" s="860">
        <v>0</v>
      </c>
      <c r="I68" s="860"/>
    </row>
    <row r="69" spans="1:10" ht="15.75" customHeight="1" outlineLevel="1" x14ac:dyDescent="0.25">
      <c r="A69" s="869"/>
      <c r="B69" s="862"/>
      <c r="C69" s="868"/>
      <c r="D69" s="863"/>
      <c r="E69" s="927"/>
      <c r="F69" s="927"/>
      <c r="G69" s="861" t="s">
        <v>3</v>
      </c>
      <c r="H69" s="860">
        <v>0</v>
      </c>
      <c r="I69" s="860"/>
    </row>
    <row r="70" spans="1:10" ht="15" customHeight="1" outlineLevel="1" x14ac:dyDescent="0.25">
      <c r="A70" s="869"/>
      <c r="B70" s="862"/>
      <c r="C70" s="868"/>
      <c r="D70" s="863"/>
      <c r="E70" s="927"/>
      <c r="F70" s="927"/>
      <c r="G70" s="861" t="s">
        <v>2</v>
      </c>
      <c r="H70" s="860">
        <v>280</v>
      </c>
      <c r="I70" s="860">
        <v>0</v>
      </c>
    </row>
    <row r="71" spans="1:10" ht="15" customHeight="1" outlineLevel="1" x14ac:dyDescent="0.25">
      <c r="A71" s="866"/>
      <c r="B71" s="862"/>
      <c r="C71" s="864"/>
      <c r="D71" s="863"/>
      <c r="E71" s="927"/>
      <c r="F71" s="927"/>
      <c r="G71" s="861" t="s">
        <v>1</v>
      </c>
      <c r="H71" s="860">
        <v>0</v>
      </c>
      <c r="I71" s="860"/>
    </row>
    <row r="72" spans="1:10" ht="51" customHeight="1" outlineLevel="1" x14ac:dyDescent="0.25">
      <c r="A72" s="884"/>
      <c r="B72" s="861" t="s">
        <v>1953</v>
      </c>
      <c r="C72" s="861" t="s">
        <v>294</v>
      </c>
      <c r="D72" s="905" t="s">
        <v>1952</v>
      </c>
      <c r="E72" s="861" t="s">
        <v>1951</v>
      </c>
      <c r="F72" s="904" t="s">
        <v>23</v>
      </c>
      <c r="G72" s="861" t="s">
        <v>10</v>
      </c>
      <c r="H72" s="860" t="s">
        <v>10</v>
      </c>
      <c r="I72" s="860" t="s">
        <v>10</v>
      </c>
    </row>
    <row r="73" spans="1:10" outlineLevel="1" x14ac:dyDescent="0.25">
      <c r="A73" s="910" t="s">
        <v>1950</v>
      </c>
      <c r="B73" s="914" t="s">
        <v>1949</v>
      </c>
      <c r="C73" s="901" t="s">
        <v>10</v>
      </c>
      <c r="D73" s="914" t="s">
        <v>10</v>
      </c>
      <c r="E73" s="913" t="s">
        <v>10</v>
      </c>
      <c r="F73" s="913" t="s">
        <v>10</v>
      </c>
      <c r="G73" s="893" t="s">
        <v>5</v>
      </c>
      <c r="H73" s="892">
        <v>0</v>
      </c>
      <c r="I73" s="1182"/>
    </row>
    <row r="74" spans="1:10" ht="15" customHeight="1" outlineLevel="1" x14ac:dyDescent="0.25">
      <c r="A74" s="909"/>
      <c r="B74" s="914"/>
      <c r="C74" s="898"/>
      <c r="D74" s="914"/>
      <c r="E74" s="913"/>
      <c r="F74" s="913"/>
      <c r="G74" s="893" t="s">
        <v>4</v>
      </c>
      <c r="H74" s="892">
        <v>0</v>
      </c>
      <c r="I74" s="1182" t="s">
        <v>23</v>
      </c>
      <c r="J74" s="1020"/>
    </row>
    <row r="75" spans="1:10" ht="15" customHeight="1" outlineLevel="1" x14ac:dyDescent="0.25">
      <c r="A75" s="909"/>
      <c r="B75" s="914"/>
      <c r="C75" s="898"/>
      <c r="D75" s="914"/>
      <c r="E75" s="913"/>
      <c r="F75" s="913"/>
      <c r="G75" s="893" t="s">
        <v>3</v>
      </c>
      <c r="H75" s="892">
        <v>0</v>
      </c>
      <c r="I75" s="1182" t="s">
        <v>23</v>
      </c>
    </row>
    <row r="76" spans="1:10" ht="15" customHeight="1" outlineLevel="1" x14ac:dyDescent="0.25">
      <c r="A76" s="909"/>
      <c r="B76" s="914"/>
      <c r="C76" s="898"/>
      <c r="D76" s="914"/>
      <c r="E76" s="913"/>
      <c r="F76" s="913"/>
      <c r="G76" s="893" t="s">
        <v>2</v>
      </c>
      <c r="H76" s="892">
        <v>0</v>
      </c>
      <c r="I76" s="1182"/>
    </row>
    <row r="77" spans="1:10" ht="40.5" customHeight="1" outlineLevel="1" x14ac:dyDescent="0.25">
      <c r="A77" s="908"/>
      <c r="B77" s="914"/>
      <c r="C77" s="894"/>
      <c r="D77" s="914"/>
      <c r="E77" s="913"/>
      <c r="F77" s="913"/>
      <c r="G77" s="893" t="s">
        <v>1</v>
      </c>
      <c r="H77" s="892">
        <v>0</v>
      </c>
      <c r="I77" s="1182" t="s">
        <v>23</v>
      </c>
    </row>
    <row r="78" spans="1:10" outlineLevel="1" x14ac:dyDescent="0.25">
      <c r="A78" s="872" t="s">
        <v>85</v>
      </c>
      <c r="B78" s="862" t="s">
        <v>1948</v>
      </c>
      <c r="C78" s="871" t="s">
        <v>294</v>
      </c>
      <c r="D78" s="863" t="s">
        <v>1947</v>
      </c>
      <c r="E78" s="927">
        <v>44926</v>
      </c>
      <c r="F78" s="937" t="s">
        <v>23</v>
      </c>
      <c r="G78" s="861" t="s">
        <v>5</v>
      </c>
      <c r="H78" s="860">
        <v>0</v>
      </c>
      <c r="I78" s="1181"/>
    </row>
    <row r="79" spans="1:10" ht="15.75" customHeight="1" outlineLevel="1" x14ac:dyDescent="0.25">
      <c r="A79" s="869"/>
      <c r="B79" s="862"/>
      <c r="C79" s="868"/>
      <c r="D79" s="863"/>
      <c r="E79" s="927"/>
      <c r="F79" s="937"/>
      <c r="G79" s="861" t="s">
        <v>4</v>
      </c>
      <c r="H79" s="860">
        <v>0</v>
      </c>
      <c r="I79" s="1181" t="s">
        <v>23</v>
      </c>
    </row>
    <row r="80" spans="1:10" ht="15" customHeight="1" outlineLevel="1" x14ac:dyDescent="0.25">
      <c r="A80" s="869"/>
      <c r="B80" s="862"/>
      <c r="C80" s="868"/>
      <c r="D80" s="863"/>
      <c r="E80" s="927"/>
      <c r="F80" s="937"/>
      <c r="G80" s="861" t="s">
        <v>3</v>
      </c>
      <c r="H80" s="860">
        <v>0</v>
      </c>
      <c r="I80" s="1181" t="s">
        <v>23</v>
      </c>
    </row>
    <row r="81" spans="1:11" ht="15" customHeight="1" outlineLevel="1" x14ac:dyDescent="0.25">
      <c r="A81" s="869"/>
      <c r="B81" s="862"/>
      <c r="C81" s="868"/>
      <c r="D81" s="863"/>
      <c r="E81" s="927"/>
      <c r="F81" s="937"/>
      <c r="G81" s="861" t="s">
        <v>2</v>
      </c>
      <c r="H81" s="860">
        <v>0</v>
      </c>
      <c r="I81" s="1181"/>
    </row>
    <row r="82" spans="1:11" ht="15" customHeight="1" outlineLevel="1" x14ac:dyDescent="0.25">
      <c r="A82" s="866"/>
      <c r="B82" s="862"/>
      <c r="C82" s="864"/>
      <c r="D82" s="863"/>
      <c r="E82" s="927"/>
      <c r="F82" s="937"/>
      <c r="G82" s="861" t="s">
        <v>1</v>
      </c>
      <c r="H82" s="860">
        <v>0</v>
      </c>
      <c r="I82" s="1181" t="s">
        <v>23</v>
      </c>
    </row>
    <row r="83" spans="1:11" ht="42.75" customHeight="1" outlineLevel="1" x14ac:dyDescent="0.25">
      <c r="A83" s="884"/>
      <c r="B83" s="861" t="s">
        <v>1946</v>
      </c>
      <c r="C83" s="861" t="s">
        <v>294</v>
      </c>
      <c r="D83" s="905" t="s">
        <v>1945</v>
      </c>
      <c r="E83" s="904">
        <v>44926</v>
      </c>
      <c r="F83" s="880" t="s">
        <v>1944</v>
      </c>
      <c r="G83" s="861" t="s">
        <v>10</v>
      </c>
      <c r="H83" s="860" t="s">
        <v>10</v>
      </c>
      <c r="I83" s="860" t="s">
        <v>10</v>
      </c>
    </row>
    <row r="84" spans="1:11" ht="15" customHeight="1" outlineLevel="1" x14ac:dyDescent="0.25">
      <c r="A84" s="910" t="s">
        <v>1943</v>
      </c>
      <c r="B84" s="914" t="s">
        <v>1942</v>
      </c>
      <c r="C84" s="901" t="s">
        <v>10</v>
      </c>
      <c r="D84" s="914" t="s">
        <v>10</v>
      </c>
      <c r="E84" s="913" t="s">
        <v>10</v>
      </c>
      <c r="F84" s="913" t="s">
        <v>10</v>
      </c>
      <c r="G84" s="893" t="s">
        <v>5</v>
      </c>
      <c r="H84" s="892">
        <v>0</v>
      </c>
      <c r="I84" s="892"/>
    </row>
    <row r="85" spans="1:11" ht="15.75" customHeight="1" outlineLevel="1" x14ac:dyDescent="0.25">
      <c r="A85" s="909"/>
      <c r="B85" s="914"/>
      <c r="C85" s="898"/>
      <c r="D85" s="914"/>
      <c r="E85" s="913"/>
      <c r="F85" s="913"/>
      <c r="G85" s="893" t="s">
        <v>4</v>
      </c>
      <c r="H85" s="892">
        <v>0</v>
      </c>
      <c r="I85" s="892"/>
    </row>
    <row r="86" spans="1:11" ht="15" customHeight="1" outlineLevel="1" x14ac:dyDescent="0.25">
      <c r="A86" s="909"/>
      <c r="B86" s="914"/>
      <c r="C86" s="898"/>
      <c r="D86" s="914"/>
      <c r="E86" s="913"/>
      <c r="F86" s="913"/>
      <c r="G86" s="893" t="s">
        <v>3</v>
      </c>
      <c r="H86" s="892">
        <v>0</v>
      </c>
      <c r="I86" s="892"/>
    </row>
    <row r="87" spans="1:11" ht="15" customHeight="1" outlineLevel="1" x14ac:dyDescent="0.25">
      <c r="A87" s="909"/>
      <c r="B87" s="914"/>
      <c r="C87" s="898"/>
      <c r="D87" s="914"/>
      <c r="E87" s="913"/>
      <c r="F87" s="913"/>
      <c r="G87" s="893" t="s">
        <v>2</v>
      </c>
      <c r="H87" s="892">
        <v>0</v>
      </c>
      <c r="I87" s="892"/>
    </row>
    <row r="88" spans="1:11" ht="15" customHeight="1" outlineLevel="1" x14ac:dyDescent="0.25">
      <c r="A88" s="908"/>
      <c r="B88" s="914"/>
      <c r="C88" s="894"/>
      <c r="D88" s="914"/>
      <c r="E88" s="913"/>
      <c r="F88" s="913"/>
      <c r="G88" s="893" t="s">
        <v>1</v>
      </c>
      <c r="H88" s="892">
        <v>0</v>
      </c>
      <c r="I88" s="892"/>
    </row>
    <row r="89" spans="1:11" outlineLevel="1" x14ac:dyDescent="0.25">
      <c r="A89" s="872" t="s">
        <v>69</v>
      </c>
      <c r="B89" s="862" t="s">
        <v>1941</v>
      </c>
      <c r="C89" s="871" t="s">
        <v>294</v>
      </c>
      <c r="D89" s="863" t="s">
        <v>1939</v>
      </c>
      <c r="E89" s="927">
        <v>44926</v>
      </c>
      <c r="F89" s="927" t="s">
        <v>23</v>
      </c>
      <c r="G89" s="861" t="s">
        <v>5</v>
      </c>
      <c r="H89" s="860">
        <v>0</v>
      </c>
      <c r="I89" s="860"/>
    </row>
    <row r="90" spans="1:11" ht="15.75" customHeight="1" outlineLevel="1" x14ac:dyDescent="0.25">
      <c r="A90" s="869"/>
      <c r="B90" s="862"/>
      <c r="C90" s="868"/>
      <c r="D90" s="863"/>
      <c r="E90" s="927"/>
      <c r="F90" s="927"/>
      <c r="G90" s="861" t="s">
        <v>4</v>
      </c>
      <c r="H90" s="860">
        <v>0</v>
      </c>
      <c r="I90" s="860"/>
    </row>
    <row r="91" spans="1:11" ht="15" customHeight="1" outlineLevel="1" x14ac:dyDescent="0.25">
      <c r="A91" s="869"/>
      <c r="B91" s="862"/>
      <c r="C91" s="868"/>
      <c r="D91" s="863"/>
      <c r="E91" s="927"/>
      <c r="F91" s="927"/>
      <c r="G91" s="861" t="s">
        <v>3</v>
      </c>
      <c r="H91" s="860">
        <v>0</v>
      </c>
      <c r="I91" s="860"/>
    </row>
    <row r="92" spans="1:11" ht="15" customHeight="1" outlineLevel="1" x14ac:dyDescent="0.25">
      <c r="A92" s="869"/>
      <c r="B92" s="862"/>
      <c r="C92" s="868"/>
      <c r="D92" s="863"/>
      <c r="E92" s="927"/>
      <c r="F92" s="927"/>
      <c r="G92" s="861" t="s">
        <v>2</v>
      </c>
      <c r="H92" s="860">
        <v>0</v>
      </c>
      <c r="I92" s="860"/>
    </row>
    <row r="93" spans="1:11" ht="15" customHeight="1" outlineLevel="1" x14ac:dyDescent="0.25">
      <c r="A93" s="866"/>
      <c r="B93" s="862"/>
      <c r="C93" s="864"/>
      <c r="D93" s="863"/>
      <c r="E93" s="927"/>
      <c r="F93" s="927"/>
      <c r="G93" s="861" t="s">
        <v>1</v>
      </c>
      <c r="H93" s="860">
        <v>0</v>
      </c>
      <c r="I93" s="860"/>
      <c r="K93" s="870"/>
    </row>
    <row r="94" spans="1:11" ht="48.75" customHeight="1" outlineLevel="1" x14ac:dyDescent="0.25">
      <c r="A94" s="884"/>
      <c r="B94" s="861" t="s">
        <v>1940</v>
      </c>
      <c r="C94" s="861" t="s">
        <v>294</v>
      </c>
      <c r="D94" s="905" t="s">
        <v>1939</v>
      </c>
      <c r="E94" s="904">
        <v>44926</v>
      </c>
      <c r="F94" s="880" t="s">
        <v>1938</v>
      </c>
      <c r="G94" s="861" t="s">
        <v>10</v>
      </c>
      <c r="H94" s="860" t="s">
        <v>10</v>
      </c>
      <c r="I94" s="860" t="s">
        <v>10</v>
      </c>
    </row>
    <row r="95" spans="1:11" ht="15" customHeight="1" outlineLevel="1" x14ac:dyDescent="0.25">
      <c r="A95" s="872"/>
      <c r="B95" s="862" t="s">
        <v>837</v>
      </c>
      <c r="C95" s="871" t="s">
        <v>10</v>
      </c>
      <c r="D95" s="863" t="s">
        <v>10</v>
      </c>
      <c r="E95" s="862" t="s">
        <v>10</v>
      </c>
      <c r="F95" s="862" t="s">
        <v>10</v>
      </c>
      <c r="G95" s="861" t="s">
        <v>5</v>
      </c>
      <c r="H95" s="873">
        <v>4843.8</v>
      </c>
      <c r="I95" s="879">
        <v>4563.6000000000004</v>
      </c>
    </row>
    <row r="96" spans="1:11" ht="15" customHeight="1" outlineLevel="1" x14ac:dyDescent="0.25">
      <c r="A96" s="869"/>
      <c r="B96" s="862"/>
      <c r="C96" s="868"/>
      <c r="D96" s="863"/>
      <c r="E96" s="862"/>
      <c r="F96" s="862"/>
      <c r="G96" s="861" t="s">
        <v>4</v>
      </c>
      <c r="H96" s="873">
        <v>0</v>
      </c>
      <c r="I96" s="879" t="s">
        <v>23</v>
      </c>
    </row>
    <row r="97" spans="1:11" ht="82.5" customHeight="1" outlineLevel="1" x14ac:dyDescent="0.25">
      <c r="A97" s="869"/>
      <c r="B97" s="862"/>
      <c r="C97" s="868"/>
      <c r="D97" s="863"/>
      <c r="E97" s="862"/>
      <c r="F97" s="862"/>
      <c r="G97" s="861" t="s">
        <v>3</v>
      </c>
      <c r="H97" s="873">
        <v>313.8</v>
      </c>
      <c r="I97" s="879">
        <v>313.8</v>
      </c>
    </row>
    <row r="98" spans="1:11" ht="54" customHeight="1" outlineLevel="1" x14ac:dyDescent="0.25">
      <c r="A98" s="869"/>
      <c r="B98" s="862"/>
      <c r="C98" s="868"/>
      <c r="D98" s="863"/>
      <c r="E98" s="862"/>
      <c r="F98" s="862"/>
      <c r="G98" s="861" t="s">
        <v>2</v>
      </c>
      <c r="H98" s="873">
        <v>4530</v>
      </c>
      <c r="I98" s="879">
        <v>4249.8</v>
      </c>
      <c r="J98" s="870"/>
    </row>
    <row r="99" spans="1:11" ht="72" customHeight="1" outlineLevel="1" x14ac:dyDescent="0.25">
      <c r="A99" s="866"/>
      <c r="B99" s="862"/>
      <c r="C99" s="864"/>
      <c r="D99" s="863"/>
      <c r="E99" s="862"/>
      <c r="F99" s="862"/>
      <c r="G99" s="861" t="s">
        <v>1</v>
      </c>
      <c r="H99" s="873">
        <v>0</v>
      </c>
      <c r="I99" s="860" t="s">
        <v>23</v>
      </c>
    </row>
    <row r="100" spans="1:11" ht="65.25" customHeight="1" outlineLevel="1" x14ac:dyDescent="0.25">
      <c r="A100" s="858" t="s">
        <v>1296</v>
      </c>
      <c r="B100" s="858"/>
      <c r="C100" s="858"/>
      <c r="D100" s="858"/>
      <c r="E100" s="858"/>
      <c r="F100" s="858"/>
      <c r="G100" s="858"/>
      <c r="H100" s="858"/>
      <c r="I100" s="858"/>
      <c r="J100" s="870"/>
    </row>
    <row r="101" spans="1:11" outlineLevel="1" x14ac:dyDescent="0.25">
      <c r="A101" s="1180" t="s">
        <v>1937</v>
      </c>
      <c r="B101" s="1180"/>
      <c r="C101" s="1180"/>
      <c r="D101" s="1180"/>
      <c r="E101" s="1180"/>
      <c r="F101" s="1180"/>
      <c r="G101" s="1180"/>
      <c r="H101" s="1180"/>
      <c r="I101" s="1180"/>
    </row>
    <row r="102" spans="1:11" ht="36" customHeight="1" outlineLevel="1" x14ac:dyDescent="0.25">
      <c r="H102" s="855"/>
    </row>
    <row r="103" spans="1:11" ht="247.5" customHeight="1" outlineLevel="1" x14ac:dyDescent="0.25"/>
    <row r="104" spans="1:11" ht="15.75" customHeight="1" outlineLevel="1" x14ac:dyDescent="0.25"/>
    <row r="105" spans="1:11" ht="15" customHeight="1" outlineLevel="1" x14ac:dyDescent="0.25"/>
    <row r="106" spans="1:11" ht="15" customHeight="1" outlineLevel="1" x14ac:dyDescent="0.25"/>
    <row r="107" spans="1:11" ht="15" customHeight="1" outlineLevel="1" x14ac:dyDescent="0.25"/>
    <row r="108" spans="1:11" ht="15" customHeight="1" outlineLevel="1" x14ac:dyDescent="0.25"/>
    <row r="109" spans="1:11" outlineLevel="1" x14ac:dyDescent="0.25">
      <c r="J109" s="854"/>
      <c r="K109" s="854"/>
    </row>
    <row r="110" spans="1:11" ht="15.75" customHeight="1" x14ac:dyDescent="0.25"/>
    <row r="115" ht="15.75" customHeight="1" outlineLevel="1" x14ac:dyDescent="0.25"/>
    <row r="116" outlineLevel="1" x14ac:dyDescent="0.25"/>
    <row r="117" outlineLevel="1" x14ac:dyDescent="0.25"/>
    <row r="118" outlineLevel="1" x14ac:dyDescent="0.25"/>
    <row r="119" outlineLevel="1" x14ac:dyDescent="0.25"/>
    <row r="120" ht="15.75" customHeight="1" outlineLevel="1" x14ac:dyDescent="0.25"/>
    <row r="121" outlineLevel="1" x14ac:dyDescent="0.25"/>
    <row r="122" outlineLevel="1" x14ac:dyDescent="0.25"/>
    <row r="123" outlineLevel="1" x14ac:dyDescent="0.25"/>
    <row r="124" outlineLevel="1" x14ac:dyDescent="0.25"/>
    <row r="125" outlineLevel="1" x14ac:dyDescent="0.25"/>
    <row r="126" ht="15.75" customHeight="1" outlineLevel="1" x14ac:dyDescent="0.25"/>
    <row r="127" outlineLevel="1" x14ac:dyDescent="0.25"/>
    <row r="128" outlineLevel="1" x14ac:dyDescent="0.25"/>
    <row r="129" spans="10:10" outlineLevel="1" x14ac:dyDescent="0.25"/>
    <row r="130" spans="10:10" outlineLevel="1" x14ac:dyDescent="0.25"/>
    <row r="131" spans="10:10" ht="15.75" customHeight="1" outlineLevel="1" x14ac:dyDescent="0.25">
      <c r="J131" t="s">
        <v>1936</v>
      </c>
    </row>
    <row r="132" spans="10:10" outlineLevel="1" x14ac:dyDescent="0.25"/>
    <row r="133" spans="10:10" outlineLevel="1" x14ac:dyDescent="0.25"/>
    <row r="134" spans="10:10" outlineLevel="1" x14ac:dyDescent="0.25"/>
    <row r="135" spans="10:10" outlineLevel="1" x14ac:dyDescent="0.25"/>
    <row r="136" spans="10:10" ht="70.5" customHeight="1" outlineLevel="1" x14ac:dyDescent="0.25"/>
    <row r="140" spans="10:10" x14ac:dyDescent="0.25">
      <c r="J140">
        <f>I98/H98</f>
        <v>0.93814569536423842</v>
      </c>
    </row>
  </sheetData>
  <autoFilter ref="A10:I101"/>
  <mergeCells count="114">
    <mergeCell ref="B46:I46"/>
    <mergeCell ref="B47:I47"/>
    <mergeCell ref="B48:I48"/>
    <mergeCell ref="B49:I49"/>
    <mergeCell ref="A95:A99"/>
    <mergeCell ref="F78:F82"/>
    <mergeCell ref="B73:B77"/>
    <mergeCell ref="D73:D77"/>
    <mergeCell ref="E73:E77"/>
    <mergeCell ref="C73:C77"/>
    <mergeCell ref="B67:B71"/>
    <mergeCell ref="B61:B65"/>
    <mergeCell ref="B78:B82"/>
    <mergeCell ref="B50:B54"/>
    <mergeCell ref="A100:I100"/>
    <mergeCell ref="A101:I101"/>
    <mergeCell ref="A6:I6"/>
    <mergeCell ref="A7:I7"/>
    <mergeCell ref="C28:C32"/>
    <mergeCell ref="C39:C43"/>
    <mergeCell ref="C78:C82"/>
    <mergeCell ref="C95:C99"/>
    <mergeCell ref="C55:C59"/>
    <mergeCell ref="C61:C65"/>
    <mergeCell ref="A84:A88"/>
    <mergeCell ref="A89:A93"/>
    <mergeCell ref="A50:A54"/>
    <mergeCell ref="A55:A59"/>
    <mergeCell ref="A61:A65"/>
    <mergeCell ref="A67:A71"/>
    <mergeCell ref="A73:A77"/>
    <mergeCell ref="A8:A9"/>
    <mergeCell ref="C8:C9"/>
    <mergeCell ref="C17:C21"/>
    <mergeCell ref="A11:A15"/>
    <mergeCell ref="A17:A21"/>
    <mergeCell ref="B17:B21"/>
    <mergeCell ref="B11:I15"/>
    <mergeCell ref="F73:F77"/>
    <mergeCell ref="C50:C54"/>
    <mergeCell ref="D78:D82"/>
    <mergeCell ref="E78:E82"/>
    <mergeCell ref="A23:A27"/>
    <mergeCell ref="A28:A32"/>
    <mergeCell ref="A34:A38"/>
    <mergeCell ref="A39:A43"/>
    <mergeCell ref="A45:A49"/>
    <mergeCell ref="A78:A82"/>
    <mergeCell ref="D89:D93"/>
    <mergeCell ref="E89:E93"/>
    <mergeCell ref="F89:F93"/>
    <mergeCell ref="B84:B88"/>
    <mergeCell ref="D84:D88"/>
    <mergeCell ref="E84:E88"/>
    <mergeCell ref="F84:F88"/>
    <mergeCell ref="C89:C93"/>
    <mergeCell ref="C84:C88"/>
    <mergeCell ref="B39:B43"/>
    <mergeCell ref="D39:D43"/>
    <mergeCell ref="E39:E43"/>
    <mergeCell ref="F39:F43"/>
    <mergeCell ref="B34:B38"/>
    <mergeCell ref="D34:D38"/>
    <mergeCell ref="E34:E38"/>
    <mergeCell ref="F34:F38"/>
    <mergeCell ref="C34:C38"/>
    <mergeCell ref="C67:C71"/>
    <mergeCell ref="B55:B59"/>
    <mergeCell ref="D55:D59"/>
    <mergeCell ref="E55:E59"/>
    <mergeCell ref="F55:F59"/>
    <mergeCell ref="F95:F99"/>
    <mergeCell ref="E95:E99"/>
    <mergeCell ref="B95:B99"/>
    <mergeCell ref="D95:D99"/>
    <mergeCell ref="B89:B93"/>
    <mergeCell ref="I34:I38"/>
    <mergeCell ref="D67:D71"/>
    <mergeCell ref="E67:E71"/>
    <mergeCell ref="F67:F71"/>
    <mergeCell ref="D61:D65"/>
    <mergeCell ref="E61:E65"/>
    <mergeCell ref="F61:F65"/>
    <mergeCell ref="G34:G38"/>
    <mergeCell ref="H34:H38"/>
    <mergeCell ref="B45:I45"/>
    <mergeCell ref="D50:D54"/>
    <mergeCell ref="E50:E54"/>
    <mergeCell ref="F50:F54"/>
    <mergeCell ref="B1:I1"/>
    <mergeCell ref="B2:I2"/>
    <mergeCell ref="B3:I3"/>
    <mergeCell ref="B4:I4"/>
    <mergeCell ref="B5:I5"/>
    <mergeCell ref="D17:D21"/>
    <mergeCell ref="E17:E21"/>
    <mergeCell ref="G23:G27"/>
    <mergeCell ref="H23:H27"/>
    <mergeCell ref="I23:I27"/>
    <mergeCell ref="E8:F8"/>
    <mergeCell ref="G8:I8"/>
    <mergeCell ref="B8:B9"/>
    <mergeCell ref="D8:D9"/>
    <mergeCell ref="F17:F21"/>
    <mergeCell ref="K8:R22"/>
    <mergeCell ref="B28:B32"/>
    <mergeCell ref="D28:D32"/>
    <mergeCell ref="E28:E32"/>
    <mergeCell ref="F28:F32"/>
    <mergeCell ref="B23:B27"/>
    <mergeCell ref="D23:D27"/>
    <mergeCell ref="E23:E27"/>
    <mergeCell ref="F23:F27"/>
    <mergeCell ref="C23:C27"/>
  </mergeCells>
  <dataValidations count="1">
    <dataValidation type="list" allowBlank="1" showInputMessage="1" showErrorMessage="1" sqref="C94 C83 C44 C33 C22 C66 C60 C72">
      <formula1>$T$10:$T$15</formula1>
    </dataValidation>
  </dataValidations>
  <pageMargins left="0.27559055118110237" right="0.19685039370078741" top="0.74803149606299213" bottom="0.74803149606299213" header="0.31496062992125984" footer="0.31496062992125984"/>
  <pageSetup paperSize="9" scale="45" fitToHeight="0" orientation="landscape" r:id="rId1"/>
  <rowBreaks count="3" manualBreakCount="3">
    <brk id="32" max="9" man="1"/>
    <brk id="97" max="9" man="1"/>
    <brk id="119" max="9"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83"/>
  <sheetViews>
    <sheetView tabSelected="1" zoomScale="77" zoomScaleNormal="77" zoomScaleSheetLayoutView="86" workbookViewId="0">
      <pane xSplit="2" ySplit="9" topLeftCell="C10" activePane="bottomRight" state="frozen"/>
      <selection pane="topRight" activeCell="B1" sqref="B1"/>
      <selection pane="bottomLeft" activeCell="A10" sqref="A10"/>
      <selection pane="bottomRight" activeCell="D502" sqref="D502"/>
    </sheetView>
  </sheetViews>
  <sheetFormatPr defaultRowHeight="15" x14ac:dyDescent="0.25"/>
  <cols>
    <col min="2" max="2" width="57.5703125" style="1219" customWidth="1"/>
    <col min="3" max="3" width="25.140625" style="1219" customWidth="1"/>
    <col min="4" max="4" width="45.85546875" style="1215" customWidth="1"/>
    <col min="5" max="5" width="44.5703125" style="1218" hidden="1" customWidth="1"/>
    <col min="6" max="6" width="25" style="1215" customWidth="1"/>
    <col min="7" max="7" width="67" style="1217" customWidth="1"/>
    <col min="8" max="8" width="20.7109375" style="1215" customWidth="1"/>
    <col min="9" max="9" width="23.28515625" style="1216" customWidth="1"/>
    <col min="10" max="10" width="13.5703125" style="1215" hidden="1" customWidth="1"/>
    <col min="11" max="14" width="0" hidden="1" customWidth="1"/>
    <col min="15" max="15" width="20.140625" customWidth="1"/>
    <col min="16" max="16" width="15.5703125" hidden="1" customWidth="1"/>
    <col min="17" max="17" width="13.28515625" hidden="1" customWidth="1"/>
    <col min="18" max="18" width="12.7109375" customWidth="1"/>
    <col min="19" max="19" width="12.42578125" customWidth="1"/>
    <col min="20" max="20" width="11.5703125" customWidth="1"/>
  </cols>
  <sheetData>
    <row r="1" spans="1:15" s="856" customFormat="1" ht="24.75" customHeight="1" x14ac:dyDescent="0.25">
      <c r="B1" s="1372" t="s">
        <v>276</v>
      </c>
      <c r="C1" s="1372"/>
      <c r="D1" s="1372"/>
      <c r="E1" s="1372"/>
      <c r="F1" s="1372"/>
      <c r="G1" s="1372"/>
      <c r="H1" s="1372"/>
      <c r="I1" s="1372"/>
      <c r="J1" s="1372"/>
      <c r="K1" s="1372"/>
      <c r="L1" s="1372"/>
      <c r="M1" s="1372"/>
      <c r="N1" s="1372"/>
    </row>
    <row r="2" spans="1:15" s="856" customFormat="1" ht="25.5" customHeight="1" x14ac:dyDescent="0.25">
      <c r="B2" s="1372" t="s">
        <v>2313</v>
      </c>
      <c r="C2" s="1372"/>
      <c r="D2" s="1372"/>
      <c r="E2" s="1372"/>
      <c r="F2" s="1372"/>
      <c r="G2" s="1372"/>
      <c r="H2" s="1372"/>
      <c r="I2" s="1372"/>
      <c r="J2" s="1372"/>
      <c r="K2" s="1372"/>
      <c r="L2" s="1372"/>
      <c r="M2" s="1372"/>
      <c r="N2" s="1372"/>
    </row>
    <row r="3" spans="1:15" s="856" customFormat="1" ht="23.25" customHeight="1" x14ac:dyDescent="0.25">
      <c r="B3" s="1372" t="s">
        <v>2312</v>
      </c>
      <c r="C3" s="1372"/>
      <c r="D3" s="1372"/>
      <c r="E3" s="1372"/>
      <c r="F3" s="1372"/>
      <c r="G3" s="1372"/>
      <c r="H3" s="1372"/>
      <c r="I3" s="1372"/>
      <c r="J3" s="1372"/>
      <c r="K3" s="1372"/>
      <c r="L3" s="1372"/>
      <c r="M3" s="1372"/>
      <c r="N3" s="1372"/>
    </row>
    <row r="4" spans="1:15" s="856" customFormat="1" ht="27" customHeight="1" x14ac:dyDescent="0.25">
      <c r="B4" s="1371" t="s">
        <v>2311</v>
      </c>
      <c r="C4" s="1371"/>
      <c r="D4" s="1371"/>
      <c r="E4" s="1371"/>
      <c r="F4" s="1371"/>
      <c r="G4" s="1371"/>
      <c r="H4" s="1371"/>
      <c r="I4" s="1371"/>
      <c r="J4" s="1371"/>
      <c r="K4" s="1371"/>
      <c r="L4" s="1371"/>
      <c r="M4" s="1371"/>
      <c r="N4" s="1371"/>
    </row>
    <row r="5" spans="1:15" s="856" customFormat="1" ht="27" customHeight="1" x14ac:dyDescent="0.25">
      <c r="B5" s="1370"/>
      <c r="C5" s="1370"/>
      <c r="D5" s="1370"/>
      <c r="E5" s="1370"/>
      <c r="F5" s="1370"/>
      <c r="G5" s="1370"/>
      <c r="H5" s="1370"/>
      <c r="I5" s="1370"/>
      <c r="J5" s="1370"/>
      <c r="K5" s="1370"/>
      <c r="L5" s="1370"/>
      <c r="M5" s="1370"/>
      <c r="N5" s="1370"/>
    </row>
    <row r="6" spans="1:15" s="1226" customFormat="1" ht="33.75" customHeight="1" x14ac:dyDescent="0.25">
      <c r="A6" s="1369" t="s">
        <v>272</v>
      </c>
      <c r="B6" s="1363" t="s">
        <v>271</v>
      </c>
      <c r="C6" s="1363" t="s">
        <v>270</v>
      </c>
      <c r="D6" s="1363" t="s">
        <v>269</v>
      </c>
      <c r="E6" s="1365" t="s">
        <v>2310</v>
      </c>
      <c r="F6" s="1363" t="s">
        <v>268</v>
      </c>
      <c r="G6" s="1363"/>
      <c r="H6" s="1363" t="s">
        <v>267</v>
      </c>
      <c r="I6" s="1363"/>
      <c r="J6" s="1363"/>
      <c r="K6" s="1363"/>
      <c r="L6" s="1363"/>
      <c r="M6" s="1363"/>
      <c r="N6" s="1363"/>
      <c r="O6" s="1363"/>
    </row>
    <row r="7" spans="1:15" s="1226" customFormat="1" ht="24.75" customHeight="1" x14ac:dyDescent="0.25">
      <c r="A7" s="1368"/>
      <c r="B7" s="1363"/>
      <c r="C7" s="1363"/>
      <c r="D7" s="1363"/>
      <c r="E7" s="1365"/>
      <c r="F7" s="1367" t="s">
        <v>9</v>
      </c>
      <c r="G7" s="1363" t="s">
        <v>8</v>
      </c>
      <c r="H7" s="1363" t="s">
        <v>400</v>
      </c>
      <c r="I7" s="1360" t="s">
        <v>263</v>
      </c>
      <c r="J7" s="1361"/>
      <c r="K7" s="1362"/>
      <c r="L7" s="1361"/>
      <c r="M7" s="1361"/>
      <c r="N7" s="1361"/>
      <c r="O7" s="1360" t="s">
        <v>262</v>
      </c>
    </row>
    <row r="8" spans="1:15" s="1226" customFormat="1" ht="33.75" customHeight="1" x14ac:dyDescent="0.25">
      <c r="A8" s="1366"/>
      <c r="B8" s="1363"/>
      <c r="C8" s="1363"/>
      <c r="D8" s="1363"/>
      <c r="E8" s="1365"/>
      <c r="F8" s="1364"/>
      <c r="G8" s="1363"/>
      <c r="H8" s="1363"/>
      <c r="I8" s="1360"/>
      <c r="J8" s="1361"/>
      <c r="K8" s="1362"/>
      <c r="L8" s="1361"/>
      <c r="M8" s="1361"/>
      <c r="N8" s="1361"/>
      <c r="O8" s="1360"/>
    </row>
    <row r="9" spans="1:15" s="1226" customFormat="1" ht="18.75" customHeight="1" x14ac:dyDescent="0.25">
      <c r="A9" s="1359">
        <v>1</v>
      </c>
      <c r="B9" s="1231">
        <v>2</v>
      </c>
      <c r="C9" s="1231">
        <v>3</v>
      </c>
      <c r="D9" s="1231">
        <v>4</v>
      </c>
      <c r="E9" s="1358">
        <v>4</v>
      </c>
      <c r="F9" s="1231">
        <v>5</v>
      </c>
      <c r="G9" s="1231">
        <v>6</v>
      </c>
      <c r="H9" s="1231">
        <v>7</v>
      </c>
      <c r="I9" s="1231">
        <v>8</v>
      </c>
      <c r="J9" s="1231">
        <v>6</v>
      </c>
      <c r="K9" s="1231">
        <v>6</v>
      </c>
      <c r="L9" s="1231">
        <v>6</v>
      </c>
      <c r="M9" s="1231">
        <v>6</v>
      </c>
      <c r="N9" s="1231">
        <v>6</v>
      </c>
      <c r="O9" s="1231">
        <v>9</v>
      </c>
    </row>
    <row r="10" spans="1:15" s="1226" customFormat="1" ht="21.75" customHeight="1" x14ac:dyDescent="0.25">
      <c r="A10" s="1357" t="s">
        <v>2309</v>
      </c>
      <c r="B10" s="1356"/>
      <c r="C10" s="1356"/>
      <c r="D10" s="1356"/>
      <c r="E10" s="1356"/>
      <c r="F10" s="1356"/>
      <c r="G10" s="1356"/>
      <c r="H10" s="1356"/>
      <c r="I10" s="1356"/>
      <c r="J10" s="1356"/>
      <c r="K10" s="1356"/>
      <c r="L10" s="1356"/>
      <c r="M10" s="1356"/>
      <c r="N10" s="1356"/>
      <c r="O10" s="1355"/>
    </row>
    <row r="11" spans="1:15" s="1226" customFormat="1" ht="6.75" hidden="1" customHeight="1" x14ac:dyDescent="0.25">
      <c r="A11" s="1354"/>
      <c r="B11" s="1353"/>
      <c r="C11" s="1353"/>
      <c r="D11" s="1353"/>
      <c r="E11" s="1353"/>
      <c r="F11" s="1353"/>
      <c r="G11" s="1353"/>
      <c r="H11" s="1353"/>
      <c r="I11" s="1353"/>
      <c r="J11" s="1353"/>
      <c r="K11" s="1353"/>
      <c r="L11" s="1353"/>
      <c r="M11" s="1353"/>
      <c r="N11" s="1353"/>
      <c r="O11" s="1352"/>
    </row>
    <row r="12" spans="1:15" s="1226" customFormat="1" ht="21" hidden="1" customHeight="1" x14ac:dyDescent="0.25">
      <c r="A12" s="1354"/>
      <c r="B12" s="1353"/>
      <c r="C12" s="1353"/>
      <c r="D12" s="1353"/>
      <c r="E12" s="1353"/>
      <c r="F12" s="1353"/>
      <c r="G12" s="1353"/>
      <c r="H12" s="1353"/>
      <c r="I12" s="1353"/>
      <c r="J12" s="1353"/>
      <c r="K12" s="1353"/>
      <c r="L12" s="1353"/>
      <c r="M12" s="1353"/>
      <c r="N12" s="1353"/>
      <c r="O12" s="1352"/>
    </row>
    <row r="13" spans="1:15" s="1226" customFormat="1" ht="19.5" hidden="1" customHeight="1" x14ac:dyDescent="0.25">
      <c r="A13" s="1354"/>
      <c r="B13" s="1353"/>
      <c r="C13" s="1353"/>
      <c r="D13" s="1353"/>
      <c r="E13" s="1353"/>
      <c r="F13" s="1353"/>
      <c r="G13" s="1353"/>
      <c r="H13" s="1353"/>
      <c r="I13" s="1353"/>
      <c r="J13" s="1353"/>
      <c r="K13" s="1353"/>
      <c r="L13" s="1353"/>
      <c r="M13" s="1353"/>
      <c r="N13" s="1353"/>
      <c r="O13" s="1352"/>
    </row>
    <row r="14" spans="1:15" s="1226" customFormat="1" ht="13.5" customHeight="1" x14ac:dyDescent="0.25">
      <c r="A14" s="1351"/>
      <c r="B14" s="1350"/>
      <c r="C14" s="1350"/>
      <c r="D14" s="1350"/>
      <c r="E14" s="1350"/>
      <c r="F14" s="1350"/>
      <c r="G14" s="1350"/>
      <c r="H14" s="1350"/>
      <c r="I14" s="1350"/>
      <c r="J14" s="1350"/>
      <c r="K14" s="1350"/>
      <c r="L14" s="1350"/>
      <c r="M14" s="1350"/>
      <c r="N14" s="1350"/>
      <c r="O14" s="1349"/>
    </row>
    <row r="15" spans="1:15" s="1340" customFormat="1" ht="19.5" hidden="1" customHeight="1" x14ac:dyDescent="0.25">
      <c r="A15" s="1345" t="s">
        <v>397</v>
      </c>
      <c r="B15" s="1343"/>
      <c r="C15" s="1343"/>
      <c r="D15" s="1343"/>
      <c r="E15" s="1348"/>
      <c r="F15" s="1343"/>
      <c r="G15" s="1343"/>
      <c r="H15" s="1346" t="s">
        <v>408</v>
      </c>
      <c r="I15" s="1341">
        <f>SUM(I16:I19)</f>
        <v>491128.80000000005</v>
      </c>
      <c r="J15" s="1341" t="e">
        <f>SUM(J16:J19)</f>
        <v>#N/A</v>
      </c>
      <c r="K15" s="1341" t="e">
        <f>SUM(K16:K19)</f>
        <v>#N/A</v>
      </c>
      <c r="L15" s="1341" t="e">
        <f>SUM(L16:L19)</f>
        <v>#N/A</v>
      </c>
      <c r="M15" s="1341" t="e">
        <f>SUM(M16:M19)</f>
        <v>#N/A</v>
      </c>
      <c r="N15" s="1341" t="e">
        <f>SUM(N16:N19)</f>
        <v>#N/A</v>
      </c>
      <c r="O15" s="1341">
        <f>SUM(O16:O19)</f>
        <v>373406.5</v>
      </c>
    </row>
    <row r="16" spans="1:15" s="1340" customFormat="1" ht="19.5" hidden="1" customHeight="1" x14ac:dyDescent="0.25">
      <c r="A16" s="1345"/>
      <c r="B16" s="1343"/>
      <c r="C16" s="1343"/>
      <c r="D16" s="1343"/>
      <c r="E16" s="1347"/>
      <c r="F16" s="1343"/>
      <c r="G16" s="1343"/>
      <c r="H16" s="1346" t="s">
        <v>4</v>
      </c>
      <c r="I16" s="1341">
        <f>I21+I44+I55+I72+I83+I94+I105+I116+I149+I178+I189+I201+I143</f>
        <v>5874.6</v>
      </c>
      <c r="J16" s="1341">
        <f>J21+J44+J55+J72+J83+J94+J105+J116+J149+J178+J189+J201+J143</f>
        <v>5003</v>
      </c>
      <c r="K16" s="1341">
        <f>K21+K44+K55+K72+K83+K94+K105+K116+K149+K178+K189+K201+K143</f>
        <v>5006</v>
      </c>
      <c r="L16" s="1341">
        <f>L21+L44+L55+L72+L83+L94+L105+L116+L149+L178+L189+L201+L143</f>
        <v>5009</v>
      </c>
      <c r="M16" s="1341">
        <f>M21+M44+M55+M72+M83+M94+M105+M116+M149+M178+M189+M201+M143</f>
        <v>5012</v>
      </c>
      <c r="N16" s="1341">
        <f>N21+N44+N55+N72+N83+N94+N105+N116+N149+N178+N189+N201+N143</f>
        <v>5015</v>
      </c>
      <c r="O16" s="1341">
        <f>O21+O44+O55+O72+O83+O94+O105+O116+O149+O178+O189+O201+O143</f>
        <v>5874.6</v>
      </c>
    </row>
    <row r="17" spans="1:15" s="1340" customFormat="1" ht="19.5" hidden="1" customHeight="1" x14ac:dyDescent="0.25">
      <c r="A17" s="1345"/>
      <c r="B17" s="1343"/>
      <c r="C17" s="1343"/>
      <c r="D17" s="1343"/>
      <c r="E17" s="1347"/>
      <c r="F17" s="1343"/>
      <c r="G17" s="1343"/>
      <c r="H17" s="1346" t="s">
        <v>3</v>
      </c>
      <c r="I17" s="1341">
        <f>I22+I45+I56+I73+I84+I95+I106+I117+I150+I179+I190+I202+I144</f>
        <v>136821</v>
      </c>
      <c r="J17" s="1341" t="e">
        <f>J22+J45+J56+J73+J84+J95+J106+J117+J150+J179+J190+J202+J144</f>
        <v>#N/A</v>
      </c>
      <c r="K17" s="1341" t="e">
        <f>K22+K45+K56+K73+K84+K95+K106+K117+K150+K179+K190+K202+K144</f>
        <v>#N/A</v>
      </c>
      <c r="L17" s="1341" t="e">
        <f>L22+L45+L56+L73+L84+L95+L106+L117+L150+L179+L190+L202+L144</f>
        <v>#N/A</v>
      </c>
      <c r="M17" s="1341" t="e">
        <f>M22+M45+M56+M73+M84+M95+M106+M117+M150+M179+M190+M202+M144</f>
        <v>#N/A</v>
      </c>
      <c r="N17" s="1341" t="e">
        <f>N22+N45+N56+N73+N84+N95+N106+N117+N150+N179+N190+N202+N144</f>
        <v>#N/A</v>
      </c>
      <c r="O17" s="1341">
        <f>O22+O45+O56+O73+O84+O95+O106+O117+O150+O179+O190+O202+O144</f>
        <v>110102.00000000001</v>
      </c>
    </row>
    <row r="18" spans="1:15" s="1340" customFormat="1" ht="20.25" hidden="1" customHeight="1" x14ac:dyDescent="0.25">
      <c r="A18" s="1345"/>
      <c r="B18" s="1343"/>
      <c r="C18" s="1343"/>
      <c r="D18" s="1343"/>
      <c r="E18" s="1347"/>
      <c r="F18" s="1343"/>
      <c r="G18" s="1343"/>
      <c r="H18" s="1346" t="s">
        <v>2</v>
      </c>
      <c r="I18" s="1341">
        <f>I23+I46+I57+I74+I85+I96+I107+I118+I151+I180+I191+I203+I145</f>
        <v>348433.2</v>
      </c>
      <c r="J18" s="1341" t="e">
        <f>J23+J46+J57+J74+J85+J96+J107+J118+J151+J180+J191+J203+J145</f>
        <v>#N/A</v>
      </c>
      <c r="K18" s="1341" t="e">
        <f>K23+K46+K57+K74+K85+K96+K107+K118+K151+K180+K191+K203+K145</f>
        <v>#N/A</v>
      </c>
      <c r="L18" s="1341" t="e">
        <f>L23+L46+L57+L74+L85+L96+L107+L118+L151+L180+L191+L203+L145</f>
        <v>#N/A</v>
      </c>
      <c r="M18" s="1341" t="e">
        <f>M23+M46+M57+M74+M85+M96+M107+M118+M151+M180+M191+M203+M145</f>
        <v>#N/A</v>
      </c>
      <c r="N18" s="1341" t="e">
        <f>N23+N46+N57+N74+N85+N96+N107+N118+N151+N180+N191+N203+N145</f>
        <v>#N/A</v>
      </c>
      <c r="O18" s="1341">
        <f>O23+O46+O57+O74+O85+O96+O107+O118+O151+O180+O191+O203+O145</f>
        <v>257429.89999999997</v>
      </c>
    </row>
    <row r="19" spans="1:15" s="1340" customFormat="1" ht="19.5" hidden="1" customHeight="1" x14ac:dyDescent="0.25">
      <c r="A19" s="1345"/>
      <c r="B19" s="1343"/>
      <c r="C19" s="1343"/>
      <c r="D19" s="1343"/>
      <c r="E19" s="1344"/>
      <c r="F19" s="1343"/>
      <c r="G19" s="1343"/>
      <c r="H19" s="1342" t="s">
        <v>1</v>
      </c>
      <c r="I19" s="1341">
        <f>I24+I47+I58+I75+I86+I97+I108+I119+I152+I181+I192+I204+I146</f>
        <v>0</v>
      </c>
      <c r="J19" s="1341">
        <f>J24+J47+J58+J75+J86+J97+J108+J119+J152+J181+J192+J204+J146</f>
        <v>4</v>
      </c>
      <c r="K19" s="1341">
        <f>K24+K47+K58+K75+K86+K97+K108+K119+K152+K181+K192+K204+K146</f>
        <v>8</v>
      </c>
      <c r="L19" s="1341">
        <f>L24+L47+L58+L75+L86+L97+L108+L119+L152+L181+L192+L204+L146</f>
        <v>12</v>
      </c>
      <c r="M19" s="1341">
        <f>M24+M47+M58+M75+M86+M97+M108+M119+M152+M181+M192+M204+M146</f>
        <v>16</v>
      </c>
      <c r="N19" s="1341">
        <f>N24+N47+N58+N75+N86+N97+N108+N119+N152+N181+N192+N204+N146</f>
        <v>20</v>
      </c>
      <c r="O19" s="1341">
        <f>O24+O47+O58+O75+O86+O97+O108+O119+O152+O181+O192+O204+O146</f>
        <v>0</v>
      </c>
    </row>
    <row r="20" spans="1:15" s="1241" customFormat="1" ht="22.5" customHeight="1" x14ac:dyDescent="0.25">
      <c r="A20" s="1293" t="s">
        <v>397</v>
      </c>
      <c r="B20" s="1236" t="s">
        <v>2308</v>
      </c>
      <c r="C20" s="1236" t="s">
        <v>10</v>
      </c>
      <c r="D20" s="1236" t="s">
        <v>2186</v>
      </c>
      <c r="E20" s="1295" t="s">
        <v>2307</v>
      </c>
      <c r="F20" s="1236" t="s">
        <v>10</v>
      </c>
      <c r="G20" s="1239" t="s">
        <v>10</v>
      </c>
      <c r="H20" s="840" t="s">
        <v>408</v>
      </c>
      <c r="I20" s="1232">
        <f>SUM(I21:I24)</f>
        <v>10449.200000000001</v>
      </c>
      <c r="J20" s="1232">
        <f>SUM(J21:J24)</f>
        <v>9449.2000000000007</v>
      </c>
      <c r="K20" s="1232">
        <f>SUM(K21:K24)</f>
        <v>9449.2000000000007</v>
      </c>
      <c r="L20" s="1232">
        <f>SUM(L21:L24)</f>
        <v>9449.2000000000007</v>
      </c>
      <c r="M20" s="1232">
        <f>SUM(M21:M24)</f>
        <v>9449.2000000000007</v>
      </c>
      <c r="N20" s="1232">
        <f>SUM(N21:N24)</f>
        <v>9449.2000000000007</v>
      </c>
      <c r="O20" s="1232">
        <f>SUM(O21:O24)</f>
        <v>5071.3</v>
      </c>
    </row>
    <row r="21" spans="1:15" s="1241" customFormat="1" ht="19.5" customHeight="1" x14ac:dyDescent="0.25">
      <c r="A21" s="1293"/>
      <c r="B21" s="1236"/>
      <c r="C21" s="1236"/>
      <c r="D21" s="1236"/>
      <c r="E21" s="1294"/>
      <c r="F21" s="1236"/>
      <c r="G21" s="1239"/>
      <c r="H21" s="840" t="s">
        <v>4</v>
      </c>
      <c r="I21" s="1232">
        <f>I26+I38+I32</f>
        <v>0</v>
      </c>
      <c r="J21" s="1232">
        <f>J26+J38+J32</f>
        <v>0</v>
      </c>
      <c r="K21" s="1232">
        <f>K26+K38+K32</f>
        <v>0</v>
      </c>
      <c r="L21" s="1232">
        <f>L26+L38+L32</f>
        <v>0</v>
      </c>
      <c r="M21" s="1232">
        <f>M26+M38+M32</f>
        <v>0</v>
      </c>
      <c r="N21" s="1232">
        <f>N26+N38+N32</f>
        <v>0</v>
      </c>
      <c r="O21" s="1232">
        <f>O26+O38+O32</f>
        <v>0</v>
      </c>
    </row>
    <row r="22" spans="1:15" s="1241" customFormat="1" ht="19.5" customHeight="1" x14ac:dyDescent="0.25">
      <c r="A22" s="1293"/>
      <c r="B22" s="1236"/>
      <c r="C22" s="1236"/>
      <c r="D22" s="1236"/>
      <c r="E22" s="1294"/>
      <c r="F22" s="1236"/>
      <c r="G22" s="1239"/>
      <c r="H22" s="840" t="s">
        <v>3</v>
      </c>
      <c r="I22" s="1232">
        <f>I27+I39+I33</f>
        <v>0</v>
      </c>
      <c r="J22" s="1232">
        <f>J27+J39+J33</f>
        <v>0</v>
      </c>
      <c r="K22" s="1232">
        <f>K27+K39+K33</f>
        <v>0</v>
      </c>
      <c r="L22" s="1232">
        <f>L27+L39+L33</f>
        <v>0</v>
      </c>
      <c r="M22" s="1232">
        <f>M27+M39+M33</f>
        <v>0</v>
      </c>
      <c r="N22" s="1232">
        <f>N27+N39+N33</f>
        <v>0</v>
      </c>
      <c r="O22" s="1232">
        <f>O27+O39+O33</f>
        <v>0</v>
      </c>
    </row>
    <row r="23" spans="1:15" s="1241" customFormat="1" ht="20.25" customHeight="1" x14ac:dyDescent="0.25">
      <c r="A23" s="1293"/>
      <c r="B23" s="1236"/>
      <c r="C23" s="1236"/>
      <c r="D23" s="1236"/>
      <c r="E23" s="1294"/>
      <c r="F23" s="1236"/>
      <c r="G23" s="1239"/>
      <c r="H23" s="840" t="s">
        <v>2</v>
      </c>
      <c r="I23" s="1232">
        <f>I28+I40+I34</f>
        <v>10449.200000000001</v>
      </c>
      <c r="J23" s="1232">
        <f>J28+J40+J34</f>
        <v>9449.2000000000007</v>
      </c>
      <c r="K23" s="1232">
        <f>K28+K40+K34</f>
        <v>9449.2000000000007</v>
      </c>
      <c r="L23" s="1232">
        <f>L28+L40+L34</f>
        <v>9449.2000000000007</v>
      </c>
      <c r="M23" s="1232">
        <f>M28+M40+M34</f>
        <v>9449.2000000000007</v>
      </c>
      <c r="N23" s="1232">
        <f>N28+N40+N34</f>
        <v>9449.2000000000007</v>
      </c>
      <c r="O23" s="1232">
        <f>O28+O40+O34</f>
        <v>5071.3</v>
      </c>
    </row>
    <row r="24" spans="1:15" s="1241" customFormat="1" ht="19.5" customHeight="1" x14ac:dyDescent="0.25">
      <c r="A24" s="1293"/>
      <c r="B24" s="1236"/>
      <c r="C24" s="1236"/>
      <c r="D24" s="1236"/>
      <c r="E24" s="1292"/>
      <c r="F24" s="1236"/>
      <c r="G24" s="1239"/>
      <c r="H24" s="1233" t="s">
        <v>1</v>
      </c>
      <c r="I24" s="1232">
        <f>I29+I41+I35</f>
        <v>0</v>
      </c>
      <c r="J24" s="1232">
        <f>J29+J41+J35</f>
        <v>0</v>
      </c>
      <c r="K24" s="1232">
        <f>K29+K41+K35</f>
        <v>0</v>
      </c>
      <c r="L24" s="1232">
        <f>L29+L41+L35</f>
        <v>0</v>
      </c>
      <c r="M24" s="1232">
        <f>M29+M41+M35</f>
        <v>0</v>
      </c>
      <c r="N24" s="1232">
        <f>N29+N41+N35</f>
        <v>0</v>
      </c>
      <c r="O24" s="1232">
        <f>O29+O41+O35</f>
        <v>0</v>
      </c>
    </row>
    <row r="25" spans="1:15" s="1241" customFormat="1" ht="18" customHeight="1" x14ac:dyDescent="0.25">
      <c r="A25" s="1293" t="s">
        <v>394</v>
      </c>
      <c r="B25" s="1236" t="s">
        <v>2306</v>
      </c>
      <c r="C25" s="1236" t="s">
        <v>17</v>
      </c>
      <c r="D25" s="1236" t="s">
        <v>1999</v>
      </c>
      <c r="E25" s="1295" t="s">
        <v>2305</v>
      </c>
      <c r="F25" s="1236" t="s">
        <v>1997</v>
      </c>
      <c r="G25" s="1239" t="s">
        <v>23</v>
      </c>
      <c r="H25" s="840" t="s">
        <v>408</v>
      </c>
      <c r="I25" s="1232">
        <f>SUM(I26:I29)</f>
        <v>8167.2</v>
      </c>
      <c r="J25" s="1232" t="e">
        <f>#N/A</f>
        <v>#N/A</v>
      </c>
      <c r="K25" s="1232" t="e">
        <f>#N/A</f>
        <v>#N/A</v>
      </c>
      <c r="L25" s="1232" t="e">
        <f>#N/A</f>
        <v>#N/A</v>
      </c>
      <c r="M25" s="1232" t="e">
        <f>#N/A</f>
        <v>#N/A</v>
      </c>
      <c r="N25" s="1232" t="e">
        <f>#N/A</f>
        <v>#N/A</v>
      </c>
      <c r="O25" s="1232">
        <f>SUM(O26:O29)</f>
        <v>2751.6</v>
      </c>
    </row>
    <row r="26" spans="1:15" s="1241" customFormat="1" ht="17.25" customHeight="1" x14ac:dyDescent="0.25">
      <c r="A26" s="1293"/>
      <c r="B26" s="1236"/>
      <c r="C26" s="1236"/>
      <c r="D26" s="1236"/>
      <c r="E26" s="1294"/>
      <c r="F26" s="1236"/>
      <c r="G26" s="1239"/>
      <c r="H26" s="840" t="s">
        <v>4</v>
      </c>
      <c r="I26" s="1232">
        <v>0</v>
      </c>
      <c r="J26" s="1232">
        <v>0</v>
      </c>
      <c r="K26" s="1232">
        <v>0</v>
      </c>
      <c r="L26" s="1232">
        <v>0</v>
      </c>
      <c r="M26" s="1232">
        <v>0</v>
      </c>
      <c r="N26" s="1232">
        <v>0</v>
      </c>
      <c r="O26" s="1232">
        <v>0</v>
      </c>
    </row>
    <row r="27" spans="1:15" s="1241" customFormat="1" ht="20.25" customHeight="1" x14ac:dyDescent="0.25">
      <c r="A27" s="1293"/>
      <c r="B27" s="1236"/>
      <c r="C27" s="1236"/>
      <c r="D27" s="1236"/>
      <c r="E27" s="1294"/>
      <c r="F27" s="1236"/>
      <c r="G27" s="1239"/>
      <c r="H27" s="840" t="s">
        <v>3</v>
      </c>
      <c r="I27" s="1232">
        <v>0</v>
      </c>
      <c r="J27" s="1232">
        <v>0</v>
      </c>
      <c r="K27" s="1232">
        <v>0</v>
      </c>
      <c r="L27" s="1232">
        <v>0</v>
      </c>
      <c r="M27" s="1232">
        <v>0</v>
      </c>
      <c r="N27" s="1232">
        <v>0</v>
      </c>
      <c r="O27" s="1232">
        <v>0</v>
      </c>
    </row>
    <row r="28" spans="1:15" s="1241" customFormat="1" ht="18.75" customHeight="1" x14ac:dyDescent="0.25">
      <c r="A28" s="1293"/>
      <c r="B28" s="1236"/>
      <c r="C28" s="1236"/>
      <c r="D28" s="1236"/>
      <c r="E28" s="1294"/>
      <c r="F28" s="1236"/>
      <c r="G28" s="1239"/>
      <c r="H28" s="840" t="s">
        <v>2</v>
      </c>
      <c r="I28" s="1232">
        <v>8167.2</v>
      </c>
      <c r="J28" s="1232">
        <v>7582.2</v>
      </c>
      <c r="K28" s="1232">
        <v>7582.2</v>
      </c>
      <c r="L28" s="1232">
        <v>7582.2</v>
      </c>
      <c r="M28" s="1232">
        <v>7582.2</v>
      </c>
      <c r="N28" s="1232">
        <v>7582.2</v>
      </c>
      <c r="O28" s="1232">
        <v>2751.6</v>
      </c>
    </row>
    <row r="29" spans="1:15" s="1241" customFormat="1" ht="18.75" customHeight="1" x14ac:dyDescent="0.25">
      <c r="A29" s="1293"/>
      <c r="B29" s="1236"/>
      <c r="C29" s="1236"/>
      <c r="D29" s="1236"/>
      <c r="E29" s="1292"/>
      <c r="F29" s="1236"/>
      <c r="G29" s="1239"/>
      <c r="H29" s="1233" t="s">
        <v>1</v>
      </c>
      <c r="I29" s="1232">
        <v>0</v>
      </c>
      <c r="J29" s="1232">
        <v>0</v>
      </c>
      <c r="K29" s="1232">
        <v>0</v>
      </c>
      <c r="L29" s="1232">
        <v>0</v>
      </c>
      <c r="M29" s="1232">
        <v>0</v>
      </c>
      <c r="N29" s="1232">
        <v>0</v>
      </c>
      <c r="O29" s="1232">
        <v>0</v>
      </c>
    </row>
    <row r="30" spans="1:15" s="1241" customFormat="1" ht="160.5" customHeight="1" x14ac:dyDescent="0.25">
      <c r="A30" s="1296" t="s">
        <v>2304</v>
      </c>
      <c r="B30" s="1233" t="s">
        <v>2303</v>
      </c>
      <c r="C30" s="1233" t="s">
        <v>17</v>
      </c>
      <c r="D30" s="1233" t="s">
        <v>2253</v>
      </c>
      <c r="E30" s="1234" t="s">
        <v>284</v>
      </c>
      <c r="F30" s="1233" t="s">
        <v>1997</v>
      </c>
      <c r="G30" s="1238" t="s">
        <v>2302</v>
      </c>
      <c r="H30" s="1233" t="s">
        <v>284</v>
      </c>
      <c r="I30" s="1232" t="s">
        <v>284</v>
      </c>
      <c r="J30" s="1232" t="s">
        <v>284</v>
      </c>
      <c r="K30" s="1232" t="s">
        <v>284</v>
      </c>
      <c r="L30" s="1232" t="s">
        <v>284</v>
      </c>
      <c r="M30" s="1232" t="s">
        <v>284</v>
      </c>
      <c r="N30" s="1232" t="s">
        <v>284</v>
      </c>
      <c r="O30" s="1232" t="s">
        <v>284</v>
      </c>
    </row>
    <row r="31" spans="1:15" s="1241" customFormat="1" ht="18" customHeight="1" x14ac:dyDescent="0.25">
      <c r="A31" s="1293" t="s">
        <v>390</v>
      </c>
      <c r="B31" s="1236" t="s">
        <v>2301</v>
      </c>
      <c r="C31" s="1236" t="s">
        <v>17</v>
      </c>
      <c r="D31" s="1236" t="s">
        <v>1999</v>
      </c>
      <c r="E31" s="1295" t="s">
        <v>2300</v>
      </c>
      <c r="F31" s="1236" t="s">
        <v>1997</v>
      </c>
      <c r="G31" s="1239" t="s">
        <v>23</v>
      </c>
      <c r="H31" s="840" t="s">
        <v>2299</v>
      </c>
      <c r="I31" s="1232">
        <f>SUM(I32:I35)</f>
        <v>340</v>
      </c>
      <c r="J31" s="1232" t="e">
        <f>#N/A</f>
        <v>#N/A</v>
      </c>
      <c r="K31" s="1232" t="e">
        <f>#N/A</f>
        <v>#N/A</v>
      </c>
      <c r="L31" s="1232" t="e">
        <f>#N/A</f>
        <v>#N/A</v>
      </c>
      <c r="M31" s="1232" t="e">
        <f>#N/A</f>
        <v>#N/A</v>
      </c>
      <c r="N31" s="1232" t="e">
        <f>#N/A</f>
        <v>#N/A</v>
      </c>
      <c r="O31" s="1232">
        <f>SUM(O32:O35)</f>
        <v>403.8</v>
      </c>
    </row>
    <row r="32" spans="1:15" s="1241" customFormat="1" ht="18.75" customHeight="1" x14ac:dyDescent="0.25">
      <c r="A32" s="1293"/>
      <c r="B32" s="1236"/>
      <c r="C32" s="1236"/>
      <c r="D32" s="1236"/>
      <c r="E32" s="1294"/>
      <c r="F32" s="1236"/>
      <c r="G32" s="1239"/>
      <c r="H32" s="840" t="s">
        <v>4</v>
      </c>
      <c r="I32" s="1232">
        <v>0</v>
      </c>
      <c r="J32" s="1232">
        <v>0</v>
      </c>
      <c r="K32" s="1232">
        <v>0</v>
      </c>
      <c r="L32" s="1232">
        <v>0</v>
      </c>
      <c r="M32" s="1232">
        <v>0</v>
      </c>
      <c r="N32" s="1232">
        <v>0</v>
      </c>
      <c r="O32" s="1232">
        <v>0</v>
      </c>
    </row>
    <row r="33" spans="1:15" s="1241" customFormat="1" ht="19.5" customHeight="1" x14ac:dyDescent="0.25">
      <c r="A33" s="1293"/>
      <c r="B33" s="1236"/>
      <c r="C33" s="1236"/>
      <c r="D33" s="1236"/>
      <c r="E33" s="1294"/>
      <c r="F33" s="1236"/>
      <c r="G33" s="1239"/>
      <c r="H33" s="840" t="s">
        <v>3</v>
      </c>
      <c r="I33" s="1232">
        <v>0</v>
      </c>
      <c r="J33" s="1232">
        <v>0</v>
      </c>
      <c r="K33" s="1232">
        <v>0</v>
      </c>
      <c r="L33" s="1232">
        <v>0</v>
      </c>
      <c r="M33" s="1232">
        <v>0</v>
      </c>
      <c r="N33" s="1232">
        <v>0</v>
      </c>
      <c r="O33" s="1232">
        <v>0</v>
      </c>
    </row>
    <row r="34" spans="1:15" s="1241" customFormat="1" ht="21" customHeight="1" x14ac:dyDescent="0.25">
      <c r="A34" s="1293"/>
      <c r="B34" s="1236"/>
      <c r="C34" s="1236"/>
      <c r="D34" s="1236"/>
      <c r="E34" s="1294"/>
      <c r="F34" s="1236"/>
      <c r="G34" s="1239"/>
      <c r="H34" s="840" t="s">
        <v>2</v>
      </c>
      <c r="I34" s="1232">
        <v>340</v>
      </c>
      <c r="J34" s="1232">
        <v>0</v>
      </c>
      <c r="K34" s="1232">
        <v>0</v>
      </c>
      <c r="L34" s="1232">
        <v>0</v>
      </c>
      <c r="M34" s="1232">
        <v>0</v>
      </c>
      <c r="N34" s="1232">
        <v>0</v>
      </c>
      <c r="O34" s="1232">
        <v>403.8</v>
      </c>
    </row>
    <row r="35" spans="1:15" s="1241" customFormat="1" ht="20.25" customHeight="1" x14ac:dyDescent="0.25">
      <c r="A35" s="1293"/>
      <c r="B35" s="1236"/>
      <c r="C35" s="1236"/>
      <c r="D35" s="1236"/>
      <c r="E35" s="1292"/>
      <c r="F35" s="1236"/>
      <c r="G35" s="1239"/>
      <c r="H35" s="1233" t="s">
        <v>1</v>
      </c>
      <c r="I35" s="1232">
        <v>0</v>
      </c>
      <c r="J35" s="1232">
        <v>0</v>
      </c>
      <c r="K35" s="1232">
        <v>0</v>
      </c>
      <c r="L35" s="1232">
        <v>0</v>
      </c>
      <c r="M35" s="1232">
        <v>0</v>
      </c>
      <c r="N35" s="1232">
        <v>0</v>
      </c>
      <c r="O35" s="1232">
        <v>0</v>
      </c>
    </row>
    <row r="36" spans="1:15" s="1241" customFormat="1" ht="72" customHeight="1" x14ac:dyDescent="0.25">
      <c r="A36" s="1296" t="s">
        <v>2298</v>
      </c>
      <c r="B36" s="1233" t="s">
        <v>2297</v>
      </c>
      <c r="C36" s="1233" t="s">
        <v>17</v>
      </c>
      <c r="D36" s="1233" t="s">
        <v>2296</v>
      </c>
      <c r="E36" s="1234" t="s">
        <v>284</v>
      </c>
      <c r="F36" s="1233" t="s">
        <v>1997</v>
      </c>
      <c r="G36" s="1238" t="s">
        <v>2295</v>
      </c>
      <c r="H36" s="1233" t="s">
        <v>284</v>
      </c>
      <c r="I36" s="1232" t="s">
        <v>284</v>
      </c>
      <c r="J36" s="1232" t="s">
        <v>284</v>
      </c>
      <c r="K36" s="1232" t="s">
        <v>284</v>
      </c>
      <c r="L36" s="1232" t="s">
        <v>284</v>
      </c>
      <c r="M36" s="1232" t="s">
        <v>284</v>
      </c>
      <c r="N36" s="1232" t="s">
        <v>284</v>
      </c>
      <c r="O36" s="1232" t="s">
        <v>284</v>
      </c>
    </row>
    <row r="37" spans="1:15" s="1241" customFormat="1" ht="18" customHeight="1" x14ac:dyDescent="0.25">
      <c r="A37" s="1293" t="s">
        <v>514</v>
      </c>
      <c r="B37" s="1236" t="s">
        <v>2294</v>
      </c>
      <c r="C37" s="1236" t="s">
        <v>17</v>
      </c>
      <c r="D37" s="1236" t="s">
        <v>1999</v>
      </c>
      <c r="E37" s="1295" t="s">
        <v>2293</v>
      </c>
      <c r="F37" s="1236" t="s">
        <v>1997</v>
      </c>
      <c r="G37" s="1239" t="s">
        <v>23</v>
      </c>
      <c r="H37" s="840" t="s">
        <v>408</v>
      </c>
      <c r="I37" s="1232">
        <f>SUM(I38:I41)</f>
        <v>1942</v>
      </c>
      <c r="J37" s="1232" t="e">
        <f>#N/A</f>
        <v>#N/A</v>
      </c>
      <c r="K37" s="1232" t="e">
        <f>#N/A</f>
        <v>#N/A</v>
      </c>
      <c r="L37" s="1232" t="e">
        <f>#N/A</f>
        <v>#N/A</v>
      </c>
      <c r="M37" s="1232" t="e">
        <f>#N/A</f>
        <v>#N/A</v>
      </c>
      <c r="N37" s="1232" t="e">
        <f>#N/A</f>
        <v>#N/A</v>
      </c>
      <c r="O37" s="1232">
        <f>SUM(O38:O41)</f>
        <v>1915.9</v>
      </c>
    </row>
    <row r="38" spans="1:15" s="1241" customFormat="1" ht="21" customHeight="1" x14ac:dyDescent="0.25">
      <c r="A38" s="1293"/>
      <c r="B38" s="1236"/>
      <c r="C38" s="1236"/>
      <c r="D38" s="1236"/>
      <c r="E38" s="1294"/>
      <c r="F38" s="1236"/>
      <c r="G38" s="1239"/>
      <c r="H38" s="840" t="s">
        <v>4</v>
      </c>
      <c r="I38" s="1232">
        <v>0</v>
      </c>
      <c r="J38" s="1232">
        <v>0</v>
      </c>
      <c r="K38" s="1232">
        <v>0</v>
      </c>
      <c r="L38" s="1232">
        <v>0</v>
      </c>
      <c r="M38" s="1232">
        <v>0</v>
      </c>
      <c r="N38" s="1232">
        <v>0</v>
      </c>
      <c r="O38" s="1232">
        <v>0</v>
      </c>
    </row>
    <row r="39" spans="1:15" s="1241" customFormat="1" ht="21" customHeight="1" x14ac:dyDescent="0.25">
      <c r="A39" s="1293"/>
      <c r="B39" s="1236"/>
      <c r="C39" s="1236"/>
      <c r="D39" s="1236"/>
      <c r="E39" s="1294"/>
      <c r="F39" s="1236"/>
      <c r="G39" s="1239"/>
      <c r="H39" s="840" t="s">
        <v>3</v>
      </c>
      <c r="I39" s="1232">
        <v>0</v>
      </c>
      <c r="J39" s="1232">
        <v>0</v>
      </c>
      <c r="K39" s="1232">
        <v>0</v>
      </c>
      <c r="L39" s="1232">
        <v>0</v>
      </c>
      <c r="M39" s="1232">
        <v>0</v>
      </c>
      <c r="N39" s="1232">
        <v>0</v>
      </c>
      <c r="O39" s="1232">
        <v>0</v>
      </c>
    </row>
    <row r="40" spans="1:15" s="1241" customFormat="1" ht="21" customHeight="1" x14ac:dyDescent="0.25">
      <c r="A40" s="1293"/>
      <c r="B40" s="1236"/>
      <c r="C40" s="1236"/>
      <c r="D40" s="1236"/>
      <c r="E40" s="1294"/>
      <c r="F40" s="1236"/>
      <c r="G40" s="1239"/>
      <c r="H40" s="840" t="s">
        <v>2</v>
      </c>
      <c r="I40" s="1232">
        <v>1942</v>
      </c>
      <c r="J40" s="1232">
        <v>1867</v>
      </c>
      <c r="K40" s="1232">
        <v>1867</v>
      </c>
      <c r="L40" s="1232">
        <v>1867</v>
      </c>
      <c r="M40" s="1232">
        <v>1867</v>
      </c>
      <c r="N40" s="1232">
        <v>1867</v>
      </c>
      <c r="O40" s="1232">
        <v>1915.9</v>
      </c>
    </row>
    <row r="41" spans="1:15" s="1241" customFormat="1" ht="19.5" customHeight="1" x14ac:dyDescent="0.25">
      <c r="A41" s="1293"/>
      <c r="B41" s="1236"/>
      <c r="C41" s="1236"/>
      <c r="D41" s="1236"/>
      <c r="E41" s="1292"/>
      <c r="F41" s="1236"/>
      <c r="G41" s="1239"/>
      <c r="H41" s="1233" t="s">
        <v>1</v>
      </c>
      <c r="I41" s="1232">
        <v>0</v>
      </c>
      <c r="J41" s="1232">
        <v>0</v>
      </c>
      <c r="K41" s="1232">
        <v>0</v>
      </c>
      <c r="L41" s="1232">
        <v>0</v>
      </c>
      <c r="M41" s="1232">
        <v>0</v>
      </c>
      <c r="N41" s="1232">
        <v>0</v>
      </c>
      <c r="O41" s="1232">
        <v>0</v>
      </c>
    </row>
    <row r="42" spans="1:15" s="1241" customFormat="1" ht="159" customHeight="1" x14ac:dyDescent="0.25">
      <c r="A42" s="1296" t="s">
        <v>2292</v>
      </c>
      <c r="B42" s="1233" t="s">
        <v>2291</v>
      </c>
      <c r="C42" s="1233" t="s">
        <v>17</v>
      </c>
      <c r="D42" s="1233" t="s">
        <v>2253</v>
      </c>
      <c r="E42" s="1234" t="s">
        <v>284</v>
      </c>
      <c r="F42" s="1233" t="s">
        <v>1997</v>
      </c>
      <c r="G42" s="1238" t="s">
        <v>2290</v>
      </c>
      <c r="H42" s="1233" t="s">
        <v>284</v>
      </c>
      <c r="I42" s="1232" t="s">
        <v>284</v>
      </c>
      <c r="J42" s="1232" t="s">
        <v>284</v>
      </c>
      <c r="K42" s="1232" t="s">
        <v>284</v>
      </c>
      <c r="L42" s="1232" t="s">
        <v>284</v>
      </c>
      <c r="M42" s="1232" t="s">
        <v>284</v>
      </c>
      <c r="N42" s="1232" t="s">
        <v>284</v>
      </c>
      <c r="O42" s="1232" t="s">
        <v>284</v>
      </c>
    </row>
    <row r="43" spans="1:15" s="1339" customFormat="1" ht="22.5" customHeight="1" x14ac:dyDescent="0.25">
      <c r="A43" s="1293" t="s">
        <v>386</v>
      </c>
      <c r="B43" s="1236" t="s">
        <v>2289</v>
      </c>
      <c r="C43" s="1236" t="s">
        <v>10</v>
      </c>
      <c r="D43" s="1236" t="s">
        <v>2186</v>
      </c>
      <c r="E43" s="1317" t="s">
        <v>2288</v>
      </c>
      <c r="F43" s="1236" t="s">
        <v>1997</v>
      </c>
      <c r="G43" s="1239" t="s">
        <v>10</v>
      </c>
      <c r="H43" s="840" t="s">
        <v>408</v>
      </c>
      <c r="I43" s="1232">
        <f>SUM(I44:I47)</f>
        <v>2525.1000000000004</v>
      </c>
      <c r="J43" s="1232" t="e">
        <f>#N/A</f>
        <v>#N/A</v>
      </c>
      <c r="K43" s="1232" t="e">
        <f>#N/A</f>
        <v>#N/A</v>
      </c>
      <c r="L43" s="1232" t="e">
        <f>#N/A</f>
        <v>#N/A</v>
      </c>
      <c r="M43" s="1232" t="e">
        <f>#N/A</f>
        <v>#N/A</v>
      </c>
      <c r="N43" s="1232" t="e">
        <f>#N/A</f>
        <v>#N/A</v>
      </c>
      <c r="O43" s="1232">
        <f>SUM(O44:O47)</f>
        <v>2525.1000000000004</v>
      </c>
    </row>
    <row r="44" spans="1:15" s="1339" customFormat="1" ht="21" customHeight="1" x14ac:dyDescent="0.25">
      <c r="A44" s="1293"/>
      <c r="B44" s="1236"/>
      <c r="C44" s="1236"/>
      <c r="D44" s="1236"/>
      <c r="E44" s="1316"/>
      <c r="F44" s="1236"/>
      <c r="G44" s="1239"/>
      <c r="H44" s="840" t="s">
        <v>4</v>
      </c>
      <c r="I44" s="1232">
        <f>I49</f>
        <v>874.6</v>
      </c>
      <c r="J44" s="1232">
        <f>J49</f>
        <v>0</v>
      </c>
      <c r="K44" s="1232">
        <f>K49</f>
        <v>0</v>
      </c>
      <c r="L44" s="1232">
        <f>L49</f>
        <v>0</v>
      </c>
      <c r="M44" s="1232">
        <f>M49</f>
        <v>0</v>
      </c>
      <c r="N44" s="1232">
        <f>N49</f>
        <v>0</v>
      </c>
      <c r="O44" s="1232">
        <f>O49</f>
        <v>874.6</v>
      </c>
    </row>
    <row r="45" spans="1:15" s="1339" customFormat="1" ht="22.5" customHeight="1" x14ac:dyDescent="0.25">
      <c r="A45" s="1293"/>
      <c r="B45" s="1236"/>
      <c r="C45" s="1236"/>
      <c r="D45" s="1236"/>
      <c r="E45" s="1316"/>
      <c r="F45" s="1236"/>
      <c r="G45" s="1239"/>
      <c r="H45" s="840" t="s">
        <v>3</v>
      </c>
      <c r="I45" s="1232">
        <f>I50</f>
        <v>825.2</v>
      </c>
      <c r="J45" s="1232">
        <f>J50</f>
        <v>0</v>
      </c>
      <c r="K45" s="1232">
        <f>K50</f>
        <v>0</v>
      </c>
      <c r="L45" s="1232">
        <f>L50</f>
        <v>0</v>
      </c>
      <c r="M45" s="1232">
        <f>M50</f>
        <v>0</v>
      </c>
      <c r="N45" s="1232">
        <f>N50</f>
        <v>0</v>
      </c>
      <c r="O45" s="1232">
        <f>O50</f>
        <v>825.2</v>
      </c>
    </row>
    <row r="46" spans="1:15" s="1339" customFormat="1" ht="21.75" customHeight="1" x14ac:dyDescent="0.25">
      <c r="A46" s="1293"/>
      <c r="B46" s="1236"/>
      <c r="C46" s="1236"/>
      <c r="D46" s="1236"/>
      <c r="E46" s="1316"/>
      <c r="F46" s="1236"/>
      <c r="G46" s="1239"/>
      <c r="H46" s="840" t="s">
        <v>2</v>
      </c>
      <c r="I46" s="1232">
        <f>I51</f>
        <v>825.3</v>
      </c>
      <c r="J46" s="1232">
        <f>J51</f>
        <v>0</v>
      </c>
      <c r="K46" s="1232">
        <f>K51</f>
        <v>0</v>
      </c>
      <c r="L46" s="1232">
        <f>L51</f>
        <v>0</v>
      </c>
      <c r="M46" s="1232">
        <f>M51</f>
        <v>0</v>
      </c>
      <c r="N46" s="1232">
        <f>N51</f>
        <v>0</v>
      </c>
      <c r="O46" s="1232">
        <f>O51</f>
        <v>825.3</v>
      </c>
    </row>
    <row r="47" spans="1:15" s="1339" customFormat="1" ht="20.25" customHeight="1" x14ac:dyDescent="0.25">
      <c r="A47" s="1293"/>
      <c r="B47" s="1236"/>
      <c r="C47" s="1236"/>
      <c r="D47" s="1236"/>
      <c r="E47" s="1315"/>
      <c r="F47" s="1236"/>
      <c r="G47" s="1239"/>
      <c r="H47" s="1233" t="s">
        <v>1</v>
      </c>
      <c r="I47" s="1232">
        <f>I52</f>
        <v>0</v>
      </c>
      <c r="J47" s="1232">
        <f>J52</f>
        <v>0</v>
      </c>
      <c r="K47" s="1232">
        <f>K52</f>
        <v>0</v>
      </c>
      <c r="L47" s="1232">
        <f>L52</f>
        <v>0</v>
      </c>
      <c r="M47" s="1232">
        <f>M52</f>
        <v>0</v>
      </c>
      <c r="N47" s="1232">
        <f>N52</f>
        <v>0</v>
      </c>
      <c r="O47" s="1232">
        <f>O52</f>
        <v>0</v>
      </c>
    </row>
    <row r="48" spans="1:15" s="1241" customFormat="1" ht="19.5" customHeight="1" x14ac:dyDescent="0.25">
      <c r="A48" s="1293" t="s">
        <v>384</v>
      </c>
      <c r="B48" s="1236" t="s">
        <v>2287</v>
      </c>
      <c r="C48" s="1236" t="s">
        <v>17</v>
      </c>
      <c r="D48" s="1236" t="s">
        <v>2284</v>
      </c>
      <c r="E48" s="1295" t="s">
        <v>2286</v>
      </c>
      <c r="F48" s="1236" t="s">
        <v>1997</v>
      </c>
      <c r="G48" s="1239" t="s">
        <v>23</v>
      </c>
      <c r="H48" s="840" t="s">
        <v>408</v>
      </c>
      <c r="I48" s="1232">
        <f>SUM(I49:I52)</f>
        <v>2525.1000000000004</v>
      </c>
      <c r="J48" s="1232" t="e">
        <f>#N/A</f>
        <v>#N/A</v>
      </c>
      <c r="K48" s="1232" t="e">
        <f>#N/A</f>
        <v>#N/A</v>
      </c>
      <c r="L48" s="1232" t="e">
        <f>#N/A</f>
        <v>#N/A</v>
      </c>
      <c r="M48" s="1232" t="e">
        <f>#N/A</f>
        <v>#N/A</v>
      </c>
      <c r="N48" s="1232" t="e">
        <f>#N/A</f>
        <v>#N/A</v>
      </c>
      <c r="O48" s="1232">
        <f>SUM(O49:O52)</f>
        <v>2525.1000000000004</v>
      </c>
    </row>
    <row r="49" spans="1:15" s="1241" customFormat="1" ht="18.75" customHeight="1" x14ac:dyDescent="0.25">
      <c r="A49" s="1293"/>
      <c r="B49" s="1236"/>
      <c r="C49" s="1236"/>
      <c r="D49" s="1236"/>
      <c r="E49" s="1294"/>
      <c r="F49" s="1236"/>
      <c r="G49" s="1239"/>
      <c r="H49" s="840" t="s">
        <v>4</v>
      </c>
      <c r="I49" s="1232">
        <v>874.6</v>
      </c>
      <c r="J49" s="1232">
        <v>0</v>
      </c>
      <c r="K49" s="1232">
        <v>0</v>
      </c>
      <c r="L49" s="1232">
        <v>0</v>
      </c>
      <c r="M49" s="1232">
        <v>0</v>
      </c>
      <c r="N49" s="1232">
        <v>0</v>
      </c>
      <c r="O49" s="1232">
        <v>874.6</v>
      </c>
    </row>
    <row r="50" spans="1:15" s="1241" customFormat="1" ht="18" customHeight="1" x14ac:dyDescent="0.25">
      <c r="A50" s="1293"/>
      <c r="B50" s="1236"/>
      <c r="C50" s="1236"/>
      <c r="D50" s="1236"/>
      <c r="E50" s="1294"/>
      <c r="F50" s="1236"/>
      <c r="G50" s="1239"/>
      <c r="H50" s="840" t="s">
        <v>3</v>
      </c>
      <c r="I50" s="1232">
        <v>825.2</v>
      </c>
      <c r="J50" s="1232">
        <v>0</v>
      </c>
      <c r="K50" s="1232">
        <v>0</v>
      </c>
      <c r="L50" s="1232">
        <v>0</v>
      </c>
      <c r="M50" s="1232">
        <v>0</v>
      </c>
      <c r="N50" s="1232">
        <v>0</v>
      </c>
      <c r="O50" s="1232">
        <v>825.2</v>
      </c>
    </row>
    <row r="51" spans="1:15" s="1241" customFormat="1" ht="19.5" customHeight="1" x14ac:dyDescent="0.25">
      <c r="A51" s="1293"/>
      <c r="B51" s="1236"/>
      <c r="C51" s="1236"/>
      <c r="D51" s="1236"/>
      <c r="E51" s="1294"/>
      <c r="F51" s="1236"/>
      <c r="G51" s="1239"/>
      <c r="H51" s="840" t="s">
        <v>2</v>
      </c>
      <c r="I51" s="1232">
        <v>825.3</v>
      </c>
      <c r="J51" s="1232">
        <v>0</v>
      </c>
      <c r="K51" s="1232">
        <v>0</v>
      </c>
      <c r="L51" s="1232">
        <v>0</v>
      </c>
      <c r="M51" s="1232">
        <v>0</v>
      </c>
      <c r="N51" s="1232">
        <v>0</v>
      </c>
      <c r="O51" s="1232">
        <v>825.3</v>
      </c>
    </row>
    <row r="52" spans="1:15" s="1241" customFormat="1" ht="18" customHeight="1" x14ac:dyDescent="0.25">
      <c r="A52" s="1293"/>
      <c r="B52" s="1236"/>
      <c r="C52" s="1236"/>
      <c r="D52" s="1236"/>
      <c r="E52" s="1292"/>
      <c r="F52" s="1236"/>
      <c r="G52" s="1239"/>
      <c r="H52" s="1233" t="s">
        <v>1</v>
      </c>
      <c r="I52" s="1232">
        <v>0</v>
      </c>
      <c r="J52" s="1232">
        <v>0</v>
      </c>
      <c r="K52" s="1232">
        <v>0</v>
      </c>
      <c r="L52" s="1232">
        <v>0</v>
      </c>
      <c r="M52" s="1232">
        <v>0</v>
      </c>
      <c r="N52" s="1232">
        <v>0</v>
      </c>
      <c r="O52" s="1232">
        <v>0</v>
      </c>
    </row>
    <row r="53" spans="1:15" s="1241" customFormat="1" ht="54" customHeight="1" x14ac:dyDescent="0.25">
      <c r="A53" s="1296" t="s">
        <v>1381</v>
      </c>
      <c r="B53" s="1233" t="s">
        <v>2285</v>
      </c>
      <c r="C53" s="1233" t="s">
        <v>17</v>
      </c>
      <c r="D53" s="1233" t="s">
        <v>2284</v>
      </c>
      <c r="E53" s="1234" t="s">
        <v>284</v>
      </c>
      <c r="F53" s="1233" t="s">
        <v>1997</v>
      </c>
      <c r="G53" s="1238" t="s">
        <v>2283</v>
      </c>
      <c r="H53" s="1233" t="s">
        <v>284</v>
      </c>
      <c r="I53" s="1232" t="s">
        <v>284</v>
      </c>
      <c r="J53" s="1232" t="s">
        <v>284</v>
      </c>
      <c r="K53" s="1232" t="s">
        <v>284</v>
      </c>
      <c r="L53" s="1232" t="s">
        <v>284</v>
      </c>
      <c r="M53" s="1232" t="s">
        <v>284</v>
      </c>
      <c r="N53" s="1232" t="s">
        <v>284</v>
      </c>
      <c r="O53" s="1232" t="s">
        <v>284</v>
      </c>
    </row>
    <row r="54" spans="1:15" s="1241" customFormat="1" ht="18.75" customHeight="1" x14ac:dyDescent="0.25">
      <c r="A54" s="1293" t="s">
        <v>374</v>
      </c>
      <c r="B54" s="1236" t="s">
        <v>2282</v>
      </c>
      <c r="C54" s="1236" t="s">
        <v>10</v>
      </c>
      <c r="D54" s="1236" t="s">
        <v>2186</v>
      </c>
      <c r="E54" s="1295" t="s">
        <v>2127</v>
      </c>
      <c r="F54" s="1236" t="s">
        <v>1997</v>
      </c>
      <c r="G54" s="1239" t="s">
        <v>10</v>
      </c>
      <c r="H54" s="1233" t="s">
        <v>408</v>
      </c>
      <c r="I54" s="1232">
        <f>SUM(I55:I58)</f>
        <v>3750.2</v>
      </c>
      <c r="J54" s="1232" t="e">
        <f>#N/A</f>
        <v>#N/A</v>
      </c>
      <c r="K54" s="1232" t="e">
        <f>#N/A</f>
        <v>#N/A</v>
      </c>
      <c r="L54" s="1232" t="e">
        <f>#N/A</f>
        <v>#N/A</v>
      </c>
      <c r="M54" s="1232" t="e">
        <f>#N/A</f>
        <v>#N/A</v>
      </c>
      <c r="N54" s="1232" t="e">
        <f>#N/A</f>
        <v>#N/A</v>
      </c>
      <c r="O54" s="1232">
        <f>SUM(O55:O58)</f>
        <v>4742</v>
      </c>
    </row>
    <row r="55" spans="1:15" s="1241" customFormat="1" ht="18" customHeight="1" x14ac:dyDescent="0.25">
      <c r="A55" s="1293"/>
      <c r="B55" s="1236"/>
      <c r="C55" s="1236"/>
      <c r="D55" s="1236"/>
      <c r="E55" s="1294"/>
      <c r="F55" s="1236"/>
      <c r="G55" s="1239"/>
      <c r="H55" s="1233" t="s">
        <v>4</v>
      </c>
      <c r="I55" s="1232">
        <f>I60</f>
        <v>0</v>
      </c>
      <c r="J55" s="1232">
        <f>J60+J66</f>
        <v>0</v>
      </c>
      <c r="K55" s="1232">
        <f>K60+K66</f>
        <v>0</v>
      </c>
      <c r="L55" s="1232">
        <f>L60+L66</f>
        <v>0</v>
      </c>
      <c r="M55" s="1232">
        <f>M60+M66</f>
        <v>0</v>
      </c>
      <c r="N55" s="1232">
        <f>N60+N66</f>
        <v>0</v>
      </c>
      <c r="O55" s="1232">
        <f>O60+O66</f>
        <v>0</v>
      </c>
    </row>
    <row r="56" spans="1:15" s="1241" customFormat="1" ht="15.75" customHeight="1" x14ac:dyDescent="0.25">
      <c r="A56" s="1293"/>
      <c r="B56" s="1236"/>
      <c r="C56" s="1236"/>
      <c r="D56" s="1236"/>
      <c r="E56" s="1294"/>
      <c r="F56" s="1236"/>
      <c r="G56" s="1239"/>
      <c r="H56" s="1233" t="s">
        <v>3</v>
      </c>
      <c r="I56" s="1232">
        <f>I61</f>
        <v>1886</v>
      </c>
      <c r="J56" s="1232">
        <f>J61</f>
        <v>0</v>
      </c>
      <c r="K56" s="1232">
        <f>K61</f>
        <v>0</v>
      </c>
      <c r="L56" s="1232">
        <f>L61</f>
        <v>0</v>
      </c>
      <c r="M56" s="1232">
        <f>M61</f>
        <v>0</v>
      </c>
      <c r="N56" s="1232">
        <f>N61</f>
        <v>0</v>
      </c>
      <c r="O56" s="1232">
        <f>O61</f>
        <v>3041.9</v>
      </c>
    </row>
    <row r="57" spans="1:15" s="1241" customFormat="1" ht="18.75" customHeight="1" x14ac:dyDescent="0.25">
      <c r="A57" s="1293"/>
      <c r="B57" s="1236"/>
      <c r="C57" s="1236"/>
      <c r="D57" s="1236"/>
      <c r="E57" s="1294"/>
      <c r="F57" s="1236"/>
      <c r="G57" s="1239"/>
      <c r="H57" s="1233" t="s">
        <v>2</v>
      </c>
      <c r="I57" s="1232">
        <f>I62</f>
        <v>1864.2</v>
      </c>
      <c r="J57" s="1232">
        <f>J62</f>
        <v>0</v>
      </c>
      <c r="K57" s="1232">
        <f>K62</f>
        <v>0</v>
      </c>
      <c r="L57" s="1232">
        <f>L62</f>
        <v>0</v>
      </c>
      <c r="M57" s="1232">
        <f>M62</f>
        <v>0</v>
      </c>
      <c r="N57" s="1232">
        <f>N62</f>
        <v>0</v>
      </c>
      <c r="O57" s="1232">
        <f>O62</f>
        <v>1700.1</v>
      </c>
    </row>
    <row r="58" spans="1:15" s="1241" customFormat="1" ht="17.25" customHeight="1" x14ac:dyDescent="0.25">
      <c r="A58" s="1293"/>
      <c r="B58" s="1236"/>
      <c r="C58" s="1236"/>
      <c r="D58" s="1236"/>
      <c r="E58" s="1292"/>
      <c r="F58" s="1236"/>
      <c r="G58" s="1239"/>
      <c r="H58" s="1233" t="s">
        <v>1</v>
      </c>
      <c r="I58" s="1232">
        <f>I63</f>
        <v>0</v>
      </c>
      <c r="J58" s="1232">
        <f>J63</f>
        <v>0</v>
      </c>
      <c r="K58" s="1232">
        <f>K63</f>
        <v>0</v>
      </c>
      <c r="L58" s="1232">
        <f>L63</f>
        <v>0</v>
      </c>
      <c r="M58" s="1232">
        <f>M63</f>
        <v>0</v>
      </c>
      <c r="N58" s="1232">
        <f>N63</f>
        <v>0</v>
      </c>
      <c r="O58" s="1232">
        <f>O63</f>
        <v>0</v>
      </c>
    </row>
    <row r="59" spans="1:15" s="1241" customFormat="1" ht="18.75" customHeight="1" x14ac:dyDescent="0.25">
      <c r="A59" s="1293" t="s">
        <v>372</v>
      </c>
      <c r="B59" s="1236" t="s">
        <v>2281</v>
      </c>
      <c r="C59" s="1236" t="s">
        <v>17</v>
      </c>
      <c r="D59" s="1236" t="s">
        <v>1999</v>
      </c>
      <c r="E59" s="1295" t="s">
        <v>2280</v>
      </c>
      <c r="F59" s="1236" t="s">
        <v>1997</v>
      </c>
      <c r="G59" s="1239" t="s">
        <v>23</v>
      </c>
      <c r="H59" s="1233" t="s">
        <v>408</v>
      </c>
      <c r="I59" s="1232">
        <f>SUM(I60:I63)</f>
        <v>3750.2</v>
      </c>
      <c r="J59" s="1232" t="e">
        <f>#N/A</f>
        <v>#N/A</v>
      </c>
      <c r="K59" s="1232" t="e">
        <f>#N/A</f>
        <v>#N/A</v>
      </c>
      <c r="L59" s="1232" t="e">
        <f>#N/A</f>
        <v>#N/A</v>
      </c>
      <c r="M59" s="1232" t="e">
        <f>#N/A</f>
        <v>#N/A</v>
      </c>
      <c r="N59" s="1232" t="e">
        <f>#N/A</f>
        <v>#N/A</v>
      </c>
      <c r="O59" s="1232">
        <f>SUM(O60:O63)</f>
        <v>4742</v>
      </c>
    </row>
    <row r="60" spans="1:15" s="1241" customFormat="1" ht="17.25" customHeight="1" x14ac:dyDescent="0.25">
      <c r="A60" s="1293"/>
      <c r="B60" s="1236"/>
      <c r="C60" s="1236"/>
      <c r="D60" s="1236"/>
      <c r="E60" s="1294"/>
      <c r="F60" s="1236"/>
      <c r="G60" s="1239"/>
      <c r="H60" s="1233" t="s">
        <v>4</v>
      </c>
      <c r="I60" s="1232">
        <v>0</v>
      </c>
      <c r="J60" s="1232">
        <v>0</v>
      </c>
      <c r="K60" s="1232">
        <v>0</v>
      </c>
      <c r="L60" s="1232">
        <v>0</v>
      </c>
      <c r="M60" s="1232">
        <v>0</v>
      </c>
      <c r="N60" s="1232">
        <v>0</v>
      </c>
      <c r="O60" s="1232">
        <v>0</v>
      </c>
    </row>
    <row r="61" spans="1:15" s="1241" customFormat="1" ht="17.25" customHeight="1" x14ac:dyDescent="0.25">
      <c r="A61" s="1293"/>
      <c r="B61" s="1236"/>
      <c r="C61" s="1236"/>
      <c r="D61" s="1236"/>
      <c r="E61" s="1294"/>
      <c r="F61" s="1236"/>
      <c r="G61" s="1239"/>
      <c r="H61" s="1233" t="s">
        <v>3</v>
      </c>
      <c r="I61" s="1232">
        <v>1886</v>
      </c>
      <c r="J61" s="1232">
        <v>0</v>
      </c>
      <c r="K61" s="1232">
        <v>0</v>
      </c>
      <c r="L61" s="1232">
        <v>0</v>
      </c>
      <c r="M61" s="1232">
        <v>0</v>
      </c>
      <c r="N61" s="1232">
        <v>0</v>
      </c>
      <c r="O61" s="1232">
        <v>3041.9</v>
      </c>
    </row>
    <row r="62" spans="1:15" s="1241" customFormat="1" ht="18" customHeight="1" x14ac:dyDescent="0.25">
      <c r="A62" s="1293"/>
      <c r="B62" s="1236"/>
      <c r="C62" s="1236"/>
      <c r="D62" s="1236"/>
      <c r="E62" s="1294"/>
      <c r="F62" s="1236"/>
      <c r="G62" s="1239"/>
      <c r="H62" s="1233" t="s">
        <v>2</v>
      </c>
      <c r="I62" s="1232">
        <v>1864.2</v>
      </c>
      <c r="J62" s="1232">
        <v>0</v>
      </c>
      <c r="K62" s="1232">
        <v>0</v>
      </c>
      <c r="L62" s="1232">
        <v>0</v>
      </c>
      <c r="M62" s="1232">
        <v>0</v>
      </c>
      <c r="N62" s="1232">
        <v>0</v>
      </c>
      <c r="O62" s="1232">
        <v>1700.1</v>
      </c>
    </row>
    <row r="63" spans="1:15" s="1241" customFormat="1" ht="18" customHeight="1" x14ac:dyDescent="0.25">
      <c r="A63" s="1293"/>
      <c r="B63" s="1236"/>
      <c r="C63" s="1236"/>
      <c r="D63" s="1236"/>
      <c r="E63" s="1292"/>
      <c r="F63" s="1236"/>
      <c r="G63" s="1239"/>
      <c r="H63" s="1233" t="s">
        <v>1</v>
      </c>
      <c r="I63" s="1232">
        <v>0</v>
      </c>
      <c r="J63" s="1232">
        <v>0</v>
      </c>
      <c r="K63" s="1232">
        <v>0</v>
      </c>
      <c r="L63" s="1232">
        <v>0</v>
      </c>
      <c r="M63" s="1232">
        <v>0</v>
      </c>
      <c r="N63" s="1232">
        <v>0</v>
      </c>
      <c r="O63" s="1232">
        <v>0</v>
      </c>
    </row>
    <row r="64" spans="1:15" s="1241" customFormat="1" ht="291.75" customHeight="1" x14ac:dyDescent="0.25">
      <c r="A64" s="1296" t="s">
        <v>2279</v>
      </c>
      <c r="B64" s="1233" t="s">
        <v>2278</v>
      </c>
      <c r="C64" s="1233" t="s">
        <v>17</v>
      </c>
      <c r="D64" s="1233" t="s">
        <v>2170</v>
      </c>
      <c r="E64" s="1234" t="s">
        <v>284</v>
      </c>
      <c r="F64" s="1233" t="s">
        <v>1997</v>
      </c>
      <c r="G64" s="1238" t="s">
        <v>2277</v>
      </c>
      <c r="H64" s="1233" t="s">
        <v>284</v>
      </c>
      <c r="I64" s="1232" t="s">
        <v>284</v>
      </c>
      <c r="J64" s="1232" t="s">
        <v>284</v>
      </c>
      <c r="K64" s="1232" t="s">
        <v>284</v>
      </c>
      <c r="L64" s="1232" t="s">
        <v>284</v>
      </c>
      <c r="M64" s="1232" t="s">
        <v>284</v>
      </c>
      <c r="N64" s="1232" t="s">
        <v>284</v>
      </c>
      <c r="O64" s="1232" t="s">
        <v>284</v>
      </c>
    </row>
    <row r="65" spans="1:15" s="1241" customFormat="1" ht="24" hidden="1" customHeight="1" x14ac:dyDescent="0.25">
      <c r="A65" s="1293"/>
      <c r="B65" s="1236" t="s">
        <v>2276</v>
      </c>
      <c r="C65" s="1233"/>
      <c r="D65" s="1236" t="s">
        <v>1999</v>
      </c>
      <c r="E65" s="1295" t="s">
        <v>2275</v>
      </c>
      <c r="F65" s="1236" t="s">
        <v>1997</v>
      </c>
      <c r="G65" s="1238"/>
      <c r="H65" s="1233" t="s">
        <v>408</v>
      </c>
      <c r="I65" s="1232">
        <f>SUM(I66:I69)</f>
        <v>0</v>
      </c>
    </row>
    <row r="66" spans="1:15" s="1241" customFormat="1" ht="21" hidden="1" customHeight="1" x14ac:dyDescent="0.25">
      <c r="A66" s="1293"/>
      <c r="B66" s="1236"/>
      <c r="C66" s="1233"/>
      <c r="D66" s="1236"/>
      <c r="E66" s="1294"/>
      <c r="F66" s="1236"/>
      <c r="G66" s="1238"/>
      <c r="H66" s="1233" t="s">
        <v>4</v>
      </c>
      <c r="I66" s="1232">
        <v>0</v>
      </c>
    </row>
    <row r="67" spans="1:15" s="1241" customFormat="1" ht="23.25" hidden="1" customHeight="1" x14ac:dyDescent="0.25">
      <c r="A67" s="1293"/>
      <c r="B67" s="1236"/>
      <c r="C67" s="1233"/>
      <c r="D67" s="1236"/>
      <c r="E67" s="1294"/>
      <c r="F67" s="1236"/>
      <c r="G67" s="1238"/>
      <c r="H67" s="1233" t="s">
        <v>3</v>
      </c>
      <c r="I67" s="1232">
        <v>0</v>
      </c>
    </row>
    <row r="68" spans="1:15" s="1241" customFormat="1" ht="22.5" hidden="1" customHeight="1" x14ac:dyDescent="0.25">
      <c r="A68" s="1293"/>
      <c r="B68" s="1236"/>
      <c r="C68" s="1233"/>
      <c r="D68" s="1236"/>
      <c r="E68" s="1294"/>
      <c r="F68" s="1236"/>
      <c r="G68" s="1238"/>
      <c r="H68" s="1233" t="s">
        <v>2</v>
      </c>
      <c r="I68" s="1232">
        <v>0</v>
      </c>
    </row>
    <row r="69" spans="1:15" s="1241" customFormat="1" ht="23.25" hidden="1" customHeight="1" x14ac:dyDescent="0.25">
      <c r="A69" s="1293"/>
      <c r="B69" s="1236"/>
      <c r="C69" s="1233"/>
      <c r="D69" s="1236"/>
      <c r="E69" s="1292"/>
      <c r="F69" s="1236"/>
      <c r="G69" s="1238"/>
      <c r="H69" s="1233" t="s">
        <v>1</v>
      </c>
      <c r="I69" s="1232">
        <v>0</v>
      </c>
    </row>
    <row r="70" spans="1:15" s="1241" customFormat="1" ht="66" hidden="1" customHeight="1" x14ac:dyDescent="0.25">
      <c r="A70" s="1296"/>
      <c r="B70" s="1233" t="s">
        <v>2274</v>
      </c>
      <c r="C70" s="1233"/>
      <c r="D70" s="1233" t="s">
        <v>2170</v>
      </c>
      <c r="E70" s="1234" t="s">
        <v>284</v>
      </c>
      <c r="F70" s="1233" t="s">
        <v>1997</v>
      </c>
      <c r="G70" s="1238"/>
      <c r="H70" s="1233" t="s">
        <v>284</v>
      </c>
      <c r="I70" s="1232" t="s">
        <v>284</v>
      </c>
    </row>
    <row r="71" spans="1:15" s="1241" customFormat="1" ht="21" customHeight="1" x14ac:dyDescent="0.25">
      <c r="A71" s="1293" t="s">
        <v>609</v>
      </c>
      <c r="B71" s="1236" t="s">
        <v>2273</v>
      </c>
      <c r="C71" s="1236" t="s">
        <v>10</v>
      </c>
      <c r="D71" s="1236" t="s">
        <v>2186</v>
      </c>
      <c r="E71" s="1295" t="s">
        <v>2272</v>
      </c>
      <c r="F71" s="1236" t="s">
        <v>1997</v>
      </c>
      <c r="G71" s="1239" t="s">
        <v>10</v>
      </c>
      <c r="H71" s="840" t="s">
        <v>408</v>
      </c>
      <c r="I71" s="1232">
        <f>SUM(I72:I75)</f>
        <v>1297.0999999999999</v>
      </c>
      <c r="J71" s="1232">
        <f>SUM(J72:J75)</f>
        <v>538.5</v>
      </c>
      <c r="K71" s="1232">
        <f>SUM(K72:K75)</f>
        <v>540.5</v>
      </c>
      <c r="L71" s="1232">
        <f>SUM(L72:L75)</f>
        <v>542.5</v>
      </c>
      <c r="M71" s="1232">
        <f>SUM(M72:M75)</f>
        <v>544.5</v>
      </c>
      <c r="N71" s="1232">
        <f>SUM(N72:N75)</f>
        <v>546.5</v>
      </c>
      <c r="O71" s="1232">
        <f>SUM(O72:O75)</f>
        <v>1281.5</v>
      </c>
    </row>
    <row r="72" spans="1:15" s="1241" customFormat="1" ht="18" customHeight="1" x14ac:dyDescent="0.25">
      <c r="A72" s="1293"/>
      <c r="B72" s="1236"/>
      <c r="C72" s="1236"/>
      <c r="D72" s="1236"/>
      <c r="E72" s="1294"/>
      <c r="F72" s="1236"/>
      <c r="G72" s="1239"/>
      <c r="H72" s="840" t="s">
        <v>4</v>
      </c>
      <c r="I72" s="1232">
        <v>0</v>
      </c>
      <c r="J72" s="1232">
        <v>1</v>
      </c>
      <c r="K72" s="1232">
        <v>2</v>
      </c>
      <c r="L72" s="1232">
        <v>3</v>
      </c>
      <c r="M72" s="1232">
        <v>4</v>
      </c>
      <c r="N72" s="1232">
        <v>5</v>
      </c>
      <c r="O72" s="1232">
        <v>0</v>
      </c>
    </row>
    <row r="73" spans="1:15" s="1241" customFormat="1" ht="22.5" customHeight="1" x14ac:dyDescent="0.25">
      <c r="A73" s="1293"/>
      <c r="B73" s="1236"/>
      <c r="C73" s="1236"/>
      <c r="D73" s="1236"/>
      <c r="E73" s="1294"/>
      <c r="F73" s="1236"/>
      <c r="G73" s="1239"/>
      <c r="H73" s="840" t="s">
        <v>3</v>
      </c>
      <c r="I73" s="1232">
        <f>I78</f>
        <v>359</v>
      </c>
      <c r="J73" s="1232">
        <f>J78</f>
        <v>0</v>
      </c>
      <c r="K73" s="1232">
        <f>K78</f>
        <v>0</v>
      </c>
      <c r="L73" s="1232">
        <f>L78</f>
        <v>0</v>
      </c>
      <c r="M73" s="1232">
        <f>M78</f>
        <v>0</v>
      </c>
      <c r="N73" s="1232">
        <f>N78</f>
        <v>0</v>
      </c>
      <c r="O73" s="1232">
        <f>O78</f>
        <v>359</v>
      </c>
    </row>
    <row r="74" spans="1:15" s="1241" customFormat="1" ht="22.5" customHeight="1" x14ac:dyDescent="0.25">
      <c r="A74" s="1293"/>
      <c r="B74" s="1236"/>
      <c r="C74" s="1236"/>
      <c r="D74" s="1236"/>
      <c r="E74" s="1294"/>
      <c r="F74" s="1236"/>
      <c r="G74" s="1239"/>
      <c r="H74" s="840" t="s">
        <v>2</v>
      </c>
      <c r="I74" s="1232">
        <f>I79</f>
        <v>938.1</v>
      </c>
      <c r="J74" s="1232">
        <f>J79</f>
        <v>536.5</v>
      </c>
      <c r="K74" s="1232">
        <f>K79</f>
        <v>536.5</v>
      </c>
      <c r="L74" s="1232">
        <f>L79</f>
        <v>536.5</v>
      </c>
      <c r="M74" s="1232">
        <f>M79</f>
        <v>536.5</v>
      </c>
      <c r="N74" s="1232">
        <f>N79</f>
        <v>536.5</v>
      </c>
      <c r="O74" s="1232">
        <f>O79</f>
        <v>922.5</v>
      </c>
    </row>
    <row r="75" spans="1:15" s="1241" customFormat="1" ht="20.25" customHeight="1" x14ac:dyDescent="0.25">
      <c r="A75" s="1293"/>
      <c r="B75" s="1236"/>
      <c r="C75" s="1236"/>
      <c r="D75" s="1236"/>
      <c r="E75" s="1292"/>
      <c r="F75" s="1236"/>
      <c r="G75" s="1239"/>
      <c r="H75" s="1233" t="s">
        <v>1</v>
      </c>
      <c r="I75" s="1232">
        <v>0</v>
      </c>
      <c r="J75" s="1232">
        <v>1</v>
      </c>
      <c r="K75" s="1232">
        <v>2</v>
      </c>
      <c r="L75" s="1232">
        <v>3</v>
      </c>
      <c r="M75" s="1232">
        <v>4</v>
      </c>
      <c r="N75" s="1232">
        <v>5</v>
      </c>
      <c r="O75" s="1232">
        <v>0</v>
      </c>
    </row>
    <row r="76" spans="1:15" s="1241" customFormat="1" ht="18" customHeight="1" x14ac:dyDescent="0.25">
      <c r="A76" s="1293" t="s">
        <v>367</v>
      </c>
      <c r="B76" s="1236" t="s">
        <v>2271</v>
      </c>
      <c r="C76" s="1236" t="s">
        <v>17</v>
      </c>
      <c r="D76" s="1236" t="s">
        <v>2253</v>
      </c>
      <c r="E76" s="1295" t="s">
        <v>2270</v>
      </c>
      <c r="F76" s="1236" t="s">
        <v>1997</v>
      </c>
      <c r="G76" s="1239" t="s">
        <v>23</v>
      </c>
      <c r="H76" s="840" t="s">
        <v>408</v>
      </c>
      <c r="I76" s="1232">
        <f>SUM(I77:I80)</f>
        <v>1297.0999999999999</v>
      </c>
      <c r="J76" s="1232" t="e">
        <f>#N/A</f>
        <v>#N/A</v>
      </c>
      <c r="K76" s="1232" t="e">
        <f>#N/A</f>
        <v>#N/A</v>
      </c>
      <c r="L76" s="1232" t="e">
        <f>#N/A</f>
        <v>#N/A</v>
      </c>
      <c r="M76" s="1232" t="e">
        <f>#N/A</f>
        <v>#N/A</v>
      </c>
      <c r="N76" s="1232" t="e">
        <f>#N/A</f>
        <v>#N/A</v>
      </c>
      <c r="O76" s="1232">
        <f>SUM(O77:O80)</f>
        <v>1281.5</v>
      </c>
    </row>
    <row r="77" spans="1:15" s="1241" customFormat="1" ht="15" customHeight="1" x14ac:dyDescent="0.25">
      <c r="A77" s="1293"/>
      <c r="B77" s="1236"/>
      <c r="C77" s="1236"/>
      <c r="D77" s="1236"/>
      <c r="E77" s="1294"/>
      <c r="F77" s="1236"/>
      <c r="G77" s="1239"/>
      <c r="H77" s="840" t="s">
        <v>4</v>
      </c>
      <c r="I77" s="1232">
        <v>0</v>
      </c>
      <c r="J77" s="1232">
        <v>0</v>
      </c>
      <c r="K77" s="1232">
        <v>0</v>
      </c>
      <c r="L77" s="1232">
        <v>0</v>
      </c>
      <c r="M77" s="1232">
        <v>0</v>
      </c>
      <c r="N77" s="1232">
        <v>0</v>
      </c>
      <c r="O77" s="1232">
        <v>0</v>
      </c>
    </row>
    <row r="78" spans="1:15" s="1241" customFormat="1" ht="19.5" customHeight="1" x14ac:dyDescent="0.25">
      <c r="A78" s="1293"/>
      <c r="B78" s="1236"/>
      <c r="C78" s="1236"/>
      <c r="D78" s="1236"/>
      <c r="E78" s="1294"/>
      <c r="F78" s="1236"/>
      <c r="G78" s="1239"/>
      <c r="H78" s="840" t="s">
        <v>3</v>
      </c>
      <c r="I78" s="1232">
        <v>359</v>
      </c>
      <c r="J78" s="1232">
        <v>0</v>
      </c>
      <c r="K78" s="1232">
        <v>0</v>
      </c>
      <c r="L78" s="1232">
        <v>0</v>
      </c>
      <c r="M78" s="1232">
        <v>0</v>
      </c>
      <c r="N78" s="1232">
        <v>0</v>
      </c>
      <c r="O78" s="1232">
        <v>359</v>
      </c>
    </row>
    <row r="79" spans="1:15" s="1241" customFormat="1" ht="15" customHeight="1" x14ac:dyDescent="0.25">
      <c r="A79" s="1293"/>
      <c r="B79" s="1236"/>
      <c r="C79" s="1236"/>
      <c r="D79" s="1236"/>
      <c r="E79" s="1294"/>
      <c r="F79" s="1236"/>
      <c r="G79" s="1239"/>
      <c r="H79" s="840" t="s">
        <v>2</v>
      </c>
      <c r="I79" s="1232">
        <v>938.1</v>
      </c>
      <c r="J79" s="1232">
        <v>536.5</v>
      </c>
      <c r="K79" s="1232">
        <v>536.5</v>
      </c>
      <c r="L79" s="1232">
        <v>536.5</v>
      </c>
      <c r="M79" s="1232">
        <v>536.5</v>
      </c>
      <c r="N79" s="1232">
        <v>536.5</v>
      </c>
      <c r="O79" s="1232">
        <v>922.5</v>
      </c>
    </row>
    <row r="80" spans="1:15" s="1241" customFormat="1" ht="18.75" customHeight="1" x14ac:dyDescent="0.25">
      <c r="A80" s="1293"/>
      <c r="B80" s="1236"/>
      <c r="C80" s="1236"/>
      <c r="D80" s="1236"/>
      <c r="E80" s="1292"/>
      <c r="F80" s="1236"/>
      <c r="G80" s="1239"/>
      <c r="H80" s="1233" t="s">
        <v>1</v>
      </c>
      <c r="I80" s="1232">
        <v>0</v>
      </c>
      <c r="J80" s="1232">
        <v>0</v>
      </c>
      <c r="K80" s="1232">
        <v>0</v>
      </c>
      <c r="L80" s="1232">
        <v>0</v>
      </c>
      <c r="M80" s="1232">
        <v>0</v>
      </c>
      <c r="N80" s="1232">
        <v>0</v>
      </c>
      <c r="O80" s="1232">
        <v>0</v>
      </c>
    </row>
    <row r="81" spans="1:15" s="1241" customFormat="1" ht="182.25" customHeight="1" x14ac:dyDescent="0.25">
      <c r="A81" s="1296" t="s">
        <v>2269</v>
      </c>
      <c r="B81" s="1233" t="s">
        <v>2268</v>
      </c>
      <c r="C81" s="1233" t="s">
        <v>17</v>
      </c>
      <c r="D81" s="1233" t="s">
        <v>2253</v>
      </c>
      <c r="E81" s="1234" t="s">
        <v>284</v>
      </c>
      <c r="F81" s="1233" t="s">
        <v>1997</v>
      </c>
      <c r="G81" s="1238" t="s">
        <v>2267</v>
      </c>
      <c r="H81" s="1233" t="s">
        <v>284</v>
      </c>
      <c r="I81" s="1232" t="s">
        <v>284</v>
      </c>
      <c r="J81" s="1232" t="s">
        <v>284</v>
      </c>
      <c r="K81" s="1232" t="s">
        <v>284</v>
      </c>
      <c r="L81" s="1232" t="s">
        <v>284</v>
      </c>
      <c r="M81" s="1232" t="s">
        <v>284</v>
      </c>
      <c r="N81" s="1232" t="s">
        <v>284</v>
      </c>
      <c r="O81" s="1232" t="s">
        <v>284</v>
      </c>
    </row>
    <row r="82" spans="1:15" s="1241" customFormat="1" ht="27.75" customHeight="1" x14ac:dyDescent="0.25">
      <c r="A82" s="1293" t="s">
        <v>344</v>
      </c>
      <c r="B82" s="1236" t="s">
        <v>2266</v>
      </c>
      <c r="C82" s="1236" t="s">
        <v>10</v>
      </c>
      <c r="D82" s="1236" t="s">
        <v>2186</v>
      </c>
      <c r="E82" s="1295" t="s">
        <v>2265</v>
      </c>
      <c r="F82" s="1236" t="s">
        <v>1997</v>
      </c>
      <c r="G82" s="1239" t="s">
        <v>10</v>
      </c>
      <c r="H82" s="840" t="s">
        <v>408</v>
      </c>
      <c r="I82" s="1232">
        <f>SUM(I83:I86)</f>
        <v>727.8</v>
      </c>
      <c r="J82" s="1232" t="e">
        <f>SUM(J83:J86)</f>
        <v>#N/A</v>
      </c>
      <c r="K82" s="1232" t="e">
        <f>SUM(K83:K86)</f>
        <v>#N/A</v>
      </c>
      <c r="L82" s="1232" t="e">
        <f>SUM(L83:L86)</f>
        <v>#N/A</v>
      </c>
      <c r="M82" s="1232" t="e">
        <f>SUM(M83:M86)</f>
        <v>#N/A</v>
      </c>
      <c r="N82" s="1232" t="e">
        <f>SUM(N83:N86)</f>
        <v>#N/A</v>
      </c>
      <c r="O82" s="1232">
        <f>SUM(O83:O86)</f>
        <v>640.70000000000005</v>
      </c>
    </row>
    <row r="83" spans="1:15" s="1241" customFormat="1" ht="24" customHeight="1" x14ac:dyDescent="0.25">
      <c r="A83" s="1293"/>
      <c r="B83" s="1236"/>
      <c r="C83" s="1236"/>
      <c r="D83" s="1236"/>
      <c r="E83" s="1294"/>
      <c r="F83" s="1236"/>
      <c r="G83" s="1239"/>
      <c r="H83" s="840" t="s">
        <v>4</v>
      </c>
      <c r="I83" s="1232">
        <v>0</v>
      </c>
      <c r="J83" s="1232">
        <v>0</v>
      </c>
      <c r="K83" s="1232">
        <v>0</v>
      </c>
      <c r="L83" s="1232">
        <v>0</v>
      </c>
      <c r="M83" s="1232">
        <v>0</v>
      </c>
      <c r="N83" s="1232">
        <v>0</v>
      </c>
      <c r="O83" s="1232">
        <f>O88</f>
        <v>0</v>
      </c>
    </row>
    <row r="84" spans="1:15" s="1241" customFormat="1" ht="25.5" customHeight="1" x14ac:dyDescent="0.25">
      <c r="A84" s="1293"/>
      <c r="B84" s="1236"/>
      <c r="C84" s="1236"/>
      <c r="D84" s="1236"/>
      <c r="E84" s="1294"/>
      <c r="F84" s="1236"/>
      <c r="G84" s="1239"/>
      <c r="H84" s="840" t="s">
        <v>3</v>
      </c>
      <c r="I84" s="1232">
        <v>0</v>
      </c>
      <c r="J84" s="1232">
        <v>0</v>
      </c>
      <c r="K84" s="1232">
        <v>0</v>
      </c>
      <c r="L84" s="1232">
        <v>0</v>
      </c>
      <c r="M84" s="1232">
        <v>0</v>
      </c>
      <c r="N84" s="1232">
        <v>0</v>
      </c>
      <c r="O84" s="1232">
        <f>O89</f>
        <v>0</v>
      </c>
    </row>
    <row r="85" spans="1:15" s="1241" customFormat="1" ht="25.5" customHeight="1" x14ac:dyDescent="0.25">
      <c r="A85" s="1293"/>
      <c r="B85" s="1236"/>
      <c r="C85" s="1236"/>
      <c r="D85" s="1236"/>
      <c r="E85" s="1294"/>
      <c r="F85" s="1236"/>
      <c r="G85" s="1239"/>
      <c r="H85" s="840" t="s">
        <v>2</v>
      </c>
      <c r="I85" s="1232">
        <f>I90</f>
        <v>727.8</v>
      </c>
      <c r="J85" s="1232" t="e">
        <f>#N/A</f>
        <v>#N/A</v>
      </c>
      <c r="K85" s="1232" t="e">
        <f>#N/A</f>
        <v>#N/A</v>
      </c>
      <c r="L85" s="1232" t="e">
        <f>#N/A</f>
        <v>#N/A</v>
      </c>
      <c r="M85" s="1232" t="e">
        <f>#N/A</f>
        <v>#N/A</v>
      </c>
      <c r="N85" s="1232" t="e">
        <f>#N/A</f>
        <v>#N/A</v>
      </c>
      <c r="O85" s="1232">
        <f>O90</f>
        <v>640.70000000000005</v>
      </c>
    </row>
    <row r="86" spans="1:15" s="1241" customFormat="1" ht="42.75" customHeight="1" x14ac:dyDescent="0.25">
      <c r="A86" s="1293"/>
      <c r="B86" s="1236"/>
      <c r="C86" s="1236"/>
      <c r="D86" s="1236"/>
      <c r="E86" s="1292"/>
      <c r="F86" s="1236"/>
      <c r="G86" s="1239"/>
      <c r="H86" s="1233" t="s">
        <v>1</v>
      </c>
      <c r="I86" s="1232">
        <v>0</v>
      </c>
      <c r="J86" s="1232">
        <v>1</v>
      </c>
      <c r="K86" s="1232">
        <v>2</v>
      </c>
      <c r="L86" s="1232">
        <v>3</v>
      </c>
      <c r="M86" s="1232">
        <v>4</v>
      </c>
      <c r="N86" s="1232">
        <v>5</v>
      </c>
      <c r="O86" s="1232">
        <f>O91</f>
        <v>0</v>
      </c>
    </row>
    <row r="87" spans="1:15" s="1241" customFormat="1" ht="20.25" customHeight="1" x14ac:dyDescent="0.25">
      <c r="A87" s="1293" t="s">
        <v>342</v>
      </c>
      <c r="B87" s="1236" t="s">
        <v>2264</v>
      </c>
      <c r="C87" s="1236" t="s">
        <v>17</v>
      </c>
      <c r="D87" s="1236" t="s">
        <v>2253</v>
      </c>
      <c r="E87" s="1295" t="s">
        <v>2263</v>
      </c>
      <c r="F87" s="1236" t="s">
        <v>1997</v>
      </c>
      <c r="G87" s="1239" t="s">
        <v>23</v>
      </c>
      <c r="H87" s="840" t="s">
        <v>408</v>
      </c>
      <c r="I87" s="1232">
        <f>SUM(I88:I91)</f>
        <v>727.8</v>
      </c>
      <c r="J87" s="1232">
        <f>SUM(J88:J91)</f>
        <v>727.8</v>
      </c>
      <c r="K87" s="1232">
        <f>SUM(K88:K91)</f>
        <v>727.8</v>
      </c>
      <c r="L87" s="1232">
        <f>SUM(L88:L91)</f>
        <v>727.8</v>
      </c>
      <c r="M87" s="1232">
        <f>SUM(M88:M91)</f>
        <v>727.8</v>
      </c>
      <c r="N87" s="1232">
        <f>SUM(N88:N91)</f>
        <v>727.8</v>
      </c>
      <c r="O87" s="1232">
        <f>SUM(O88:O91)</f>
        <v>640.70000000000005</v>
      </c>
    </row>
    <row r="88" spans="1:15" s="1241" customFormat="1" ht="18.75" customHeight="1" x14ac:dyDescent="0.25">
      <c r="A88" s="1293"/>
      <c r="B88" s="1236"/>
      <c r="C88" s="1236"/>
      <c r="D88" s="1236"/>
      <c r="E88" s="1294"/>
      <c r="F88" s="1236"/>
      <c r="G88" s="1239"/>
      <c r="H88" s="840" t="s">
        <v>4</v>
      </c>
      <c r="I88" s="1232">
        <v>0</v>
      </c>
      <c r="J88" s="1232">
        <v>0</v>
      </c>
      <c r="K88" s="1232">
        <v>0</v>
      </c>
      <c r="L88" s="1232">
        <v>0</v>
      </c>
      <c r="M88" s="1232">
        <v>0</v>
      </c>
      <c r="N88" s="1232">
        <v>0</v>
      </c>
      <c r="O88" s="1232">
        <v>0</v>
      </c>
    </row>
    <row r="89" spans="1:15" s="1241" customFormat="1" ht="20.25" customHeight="1" x14ac:dyDescent="0.25">
      <c r="A89" s="1293"/>
      <c r="B89" s="1236"/>
      <c r="C89" s="1236"/>
      <c r="D89" s="1236"/>
      <c r="E89" s="1294"/>
      <c r="F89" s="1236"/>
      <c r="G89" s="1239"/>
      <c r="H89" s="840" t="s">
        <v>3</v>
      </c>
      <c r="I89" s="1232">
        <v>0</v>
      </c>
      <c r="J89" s="1232">
        <v>0</v>
      </c>
      <c r="K89" s="1232">
        <v>0</v>
      </c>
      <c r="L89" s="1232">
        <v>0</v>
      </c>
      <c r="M89" s="1232">
        <v>0</v>
      </c>
      <c r="N89" s="1232">
        <v>0</v>
      </c>
      <c r="O89" s="1232">
        <v>0</v>
      </c>
    </row>
    <row r="90" spans="1:15" s="1241" customFormat="1" ht="21.75" customHeight="1" x14ac:dyDescent="0.25">
      <c r="A90" s="1293"/>
      <c r="B90" s="1236"/>
      <c r="C90" s="1236"/>
      <c r="D90" s="1236"/>
      <c r="E90" s="1294"/>
      <c r="F90" s="1236"/>
      <c r="G90" s="1239"/>
      <c r="H90" s="840" t="s">
        <v>2</v>
      </c>
      <c r="I90" s="1232">
        <v>727.8</v>
      </c>
      <c r="J90" s="1232">
        <v>727.8</v>
      </c>
      <c r="K90" s="1232">
        <v>727.8</v>
      </c>
      <c r="L90" s="1232">
        <v>727.8</v>
      </c>
      <c r="M90" s="1232">
        <v>727.8</v>
      </c>
      <c r="N90" s="1232">
        <v>727.8</v>
      </c>
      <c r="O90" s="1232">
        <v>640.70000000000005</v>
      </c>
    </row>
    <row r="91" spans="1:15" s="1241" customFormat="1" ht="21.75" customHeight="1" x14ac:dyDescent="0.25">
      <c r="A91" s="1293"/>
      <c r="B91" s="1236"/>
      <c r="C91" s="1236"/>
      <c r="D91" s="1236"/>
      <c r="E91" s="1292"/>
      <c r="F91" s="1236"/>
      <c r="G91" s="1239"/>
      <c r="H91" s="1233" t="s">
        <v>1</v>
      </c>
      <c r="I91" s="1232">
        <v>0</v>
      </c>
      <c r="J91" s="1232">
        <v>0</v>
      </c>
      <c r="K91" s="1232">
        <v>0</v>
      </c>
      <c r="L91" s="1232">
        <v>0</v>
      </c>
      <c r="M91" s="1232">
        <v>0</v>
      </c>
      <c r="N91" s="1232">
        <v>0</v>
      </c>
      <c r="O91" s="1232">
        <v>0</v>
      </c>
    </row>
    <row r="92" spans="1:15" s="1241" customFormat="1" ht="107.25" customHeight="1" x14ac:dyDescent="0.25">
      <c r="A92" s="1296" t="s">
        <v>2262</v>
      </c>
      <c r="B92" s="1233" t="s">
        <v>2261</v>
      </c>
      <c r="C92" s="1233" t="s">
        <v>17</v>
      </c>
      <c r="D92" s="1233" t="s">
        <v>2253</v>
      </c>
      <c r="E92" s="1234" t="s">
        <v>284</v>
      </c>
      <c r="F92" s="1233" t="s">
        <v>1997</v>
      </c>
      <c r="G92" s="1238" t="s">
        <v>2260</v>
      </c>
      <c r="H92" s="1233" t="s">
        <v>284</v>
      </c>
      <c r="I92" s="1232" t="s">
        <v>284</v>
      </c>
      <c r="J92" s="1232" t="s">
        <v>284</v>
      </c>
      <c r="K92" s="1232" t="s">
        <v>284</v>
      </c>
      <c r="L92" s="1232" t="s">
        <v>284</v>
      </c>
      <c r="M92" s="1232" t="s">
        <v>284</v>
      </c>
      <c r="N92" s="1232" t="s">
        <v>284</v>
      </c>
      <c r="O92" s="1232" t="s">
        <v>284</v>
      </c>
    </row>
    <row r="93" spans="1:15" s="1241" customFormat="1" ht="19.5" customHeight="1" x14ac:dyDescent="0.25">
      <c r="A93" s="1293" t="s">
        <v>331</v>
      </c>
      <c r="B93" s="1236" t="s">
        <v>2259</v>
      </c>
      <c r="C93" s="1236" t="s">
        <v>10</v>
      </c>
      <c r="D93" s="1236" t="s">
        <v>2186</v>
      </c>
      <c r="E93" s="1295" t="s">
        <v>2258</v>
      </c>
      <c r="F93" s="1236" t="s">
        <v>1997</v>
      </c>
      <c r="G93" s="1239" t="s">
        <v>10</v>
      </c>
      <c r="H93" s="840" t="s">
        <v>408</v>
      </c>
      <c r="I93" s="1232">
        <f>SUM(I94:I97)</f>
        <v>848</v>
      </c>
      <c r="J93" s="1232">
        <f>SUM(J94:J97)</f>
        <v>848</v>
      </c>
      <c r="K93" s="1232">
        <f>SUM(K94:K97)</f>
        <v>848</v>
      </c>
      <c r="L93" s="1232">
        <f>SUM(L94:L97)</f>
        <v>848</v>
      </c>
      <c r="M93" s="1232">
        <f>SUM(M94:M97)</f>
        <v>848</v>
      </c>
      <c r="N93" s="1232">
        <f>SUM(N94:N97)</f>
        <v>848</v>
      </c>
      <c r="O93" s="1232">
        <f>SUM(O94:O97)</f>
        <v>825.1</v>
      </c>
    </row>
    <row r="94" spans="1:15" s="1241" customFormat="1" ht="18.75" customHeight="1" x14ac:dyDescent="0.25">
      <c r="A94" s="1293"/>
      <c r="B94" s="1236"/>
      <c r="C94" s="1236"/>
      <c r="D94" s="1236"/>
      <c r="E94" s="1294"/>
      <c r="F94" s="1236"/>
      <c r="G94" s="1239"/>
      <c r="H94" s="840" t="s">
        <v>4</v>
      </c>
      <c r="I94" s="1232">
        <f>I99</f>
        <v>0</v>
      </c>
      <c r="J94" s="1232">
        <f>J99</f>
        <v>0</v>
      </c>
      <c r="K94" s="1232">
        <f>K99</f>
        <v>0</v>
      </c>
      <c r="L94" s="1232">
        <f>L99</f>
        <v>0</v>
      </c>
      <c r="M94" s="1232">
        <f>M99</f>
        <v>0</v>
      </c>
      <c r="N94" s="1232">
        <f>N99</f>
        <v>0</v>
      </c>
      <c r="O94" s="1232">
        <f>O99</f>
        <v>0</v>
      </c>
    </row>
    <row r="95" spans="1:15" s="1241" customFormat="1" ht="21" customHeight="1" x14ac:dyDescent="0.25">
      <c r="A95" s="1293"/>
      <c r="B95" s="1236"/>
      <c r="C95" s="1236"/>
      <c r="D95" s="1236"/>
      <c r="E95" s="1294"/>
      <c r="F95" s="1236"/>
      <c r="G95" s="1239"/>
      <c r="H95" s="840" t="s">
        <v>3</v>
      </c>
      <c r="I95" s="1232">
        <f>I100</f>
        <v>0</v>
      </c>
      <c r="J95" s="1232">
        <f>J100</f>
        <v>0</v>
      </c>
      <c r="K95" s="1232">
        <f>K100</f>
        <v>0</v>
      </c>
      <c r="L95" s="1232">
        <f>L100</f>
        <v>0</v>
      </c>
      <c r="M95" s="1232">
        <f>M100</f>
        <v>0</v>
      </c>
      <c r="N95" s="1232">
        <f>N100</f>
        <v>0</v>
      </c>
      <c r="O95" s="1232">
        <f>O100</f>
        <v>0</v>
      </c>
    </row>
    <row r="96" spans="1:15" s="1241" customFormat="1" ht="20.25" customHeight="1" x14ac:dyDescent="0.25">
      <c r="A96" s="1293"/>
      <c r="B96" s="1236"/>
      <c r="C96" s="1236"/>
      <c r="D96" s="1236"/>
      <c r="E96" s="1294"/>
      <c r="F96" s="1236"/>
      <c r="G96" s="1239"/>
      <c r="H96" s="840" t="s">
        <v>2</v>
      </c>
      <c r="I96" s="1232">
        <f>I101</f>
        <v>848</v>
      </c>
      <c r="J96" s="1232">
        <f>J101</f>
        <v>848</v>
      </c>
      <c r="K96" s="1232">
        <f>K101</f>
        <v>848</v>
      </c>
      <c r="L96" s="1232">
        <f>L101</f>
        <v>848</v>
      </c>
      <c r="M96" s="1232">
        <f>M101</f>
        <v>848</v>
      </c>
      <c r="N96" s="1232">
        <f>N101</f>
        <v>848</v>
      </c>
      <c r="O96" s="1232">
        <f>O101</f>
        <v>825.1</v>
      </c>
    </row>
    <row r="97" spans="1:15" s="1241" customFormat="1" ht="18.75" customHeight="1" x14ac:dyDescent="0.25">
      <c r="A97" s="1293"/>
      <c r="B97" s="1236"/>
      <c r="C97" s="1236"/>
      <c r="D97" s="1236"/>
      <c r="E97" s="1292"/>
      <c r="F97" s="1236"/>
      <c r="G97" s="1239"/>
      <c r="H97" s="1233" t="s">
        <v>1</v>
      </c>
      <c r="I97" s="1232">
        <f>I102</f>
        <v>0</v>
      </c>
      <c r="J97" s="1232">
        <f>J102</f>
        <v>0</v>
      </c>
      <c r="K97" s="1232">
        <f>K102</f>
        <v>0</v>
      </c>
      <c r="L97" s="1232">
        <f>L102</f>
        <v>0</v>
      </c>
      <c r="M97" s="1232">
        <f>M102</f>
        <v>0</v>
      </c>
      <c r="N97" s="1232">
        <f>N102</f>
        <v>0</v>
      </c>
      <c r="O97" s="1232">
        <f>O102</f>
        <v>0</v>
      </c>
    </row>
    <row r="98" spans="1:15" s="1241" customFormat="1" ht="22.5" customHeight="1" x14ac:dyDescent="0.25">
      <c r="A98" s="1293" t="s">
        <v>328</v>
      </c>
      <c r="B98" s="1236" t="s">
        <v>2257</v>
      </c>
      <c r="C98" s="1236" t="s">
        <v>17</v>
      </c>
      <c r="D98" s="1236" t="s">
        <v>2253</v>
      </c>
      <c r="E98" s="1338" t="s">
        <v>2256</v>
      </c>
      <c r="F98" s="1236" t="s">
        <v>1997</v>
      </c>
      <c r="G98" s="1239" t="s">
        <v>23</v>
      </c>
      <c r="H98" s="840" t="s">
        <v>408</v>
      </c>
      <c r="I98" s="1232">
        <f>SUM(I99:I102)</f>
        <v>848</v>
      </c>
      <c r="J98" s="1232" t="e">
        <f>#N/A</f>
        <v>#N/A</v>
      </c>
      <c r="K98" s="1232" t="e">
        <f>#N/A</f>
        <v>#N/A</v>
      </c>
      <c r="L98" s="1232" t="e">
        <f>#N/A</f>
        <v>#N/A</v>
      </c>
      <c r="M98" s="1232" t="e">
        <f>#N/A</f>
        <v>#N/A</v>
      </c>
      <c r="N98" s="1232" t="e">
        <f>#N/A</f>
        <v>#N/A</v>
      </c>
      <c r="O98" s="1232">
        <f>SUM(O99:O102)</f>
        <v>825.1</v>
      </c>
    </row>
    <row r="99" spans="1:15" s="1241" customFormat="1" ht="19.5" customHeight="1" x14ac:dyDescent="0.25">
      <c r="A99" s="1293"/>
      <c r="B99" s="1236"/>
      <c r="C99" s="1236"/>
      <c r="D99" s="1236"/>
      <c r="E99" s="1337"/>
      <c r="F99" s="1236"/>
      <c r="G99" s="1239"/>
      <c r="H99" s="840" t="s">
        <v>4</v>
      </c>
      <c r="I99" s="1232">
        <v>0</v>
      </c>
      <c r="J99" s="1232">
        <v>0</v>
      </c>
      <c r="K99" s="1232">
        <v>0</v>
      </c>
      <c r="L99" s="1232">
        <v>0</v>
      </c>
      <c r="M99" s="1232">
        <v>0</v>
      </c>
      <c r="N99" s="1232">
        <v>0</v>
      </c>
      <c r="O99" s="1232">
        <v>0</v>
      </c>
    </row>
    <row r="100" spans="1:15" s="1241" customFormat="1" ht="19.5" customHeight="1" x14ac:dyDescent="0.25">
      <c r="A100" s="1293"/>
      <c r="B100" s="1236"/>
      <c r="C100" s="1236"/>
      <c r="D100" s="1236"/>
      <c r="E100" s="1337"/>
      <c r="F100" s="1236"/>
      <c r="G100" s="1239"/>
      <c r="H100" s="840" t="s">
        <v>3</v>
      </c>
      <c r="I100" s="1232">
        <v>0</v>
      </c>
      <c r="J100" s="1232">
        <v>0</v>
      </c>
      <c r="K100" s="1232">
        <v>0</v>
      </c>
      <c r="L100" s="1232">
        <v>0</v>
      </c>
      <c r="M100" s="1232">
        <v>0</v>
      </c>
      <c r="N100" s="1232">
        <v>0</v>
      </c>
      <c r="O100" s="1232">
        <v>0</v>
      </c>
    </row>
    <row r="101" spans="1:15" s="1241" customFormat="1" ht="21.75" customHeight="1" x14ac:dyDescent="0.25">
      <c r="A101" s="1293"/>
      <c r="B101" s="1236"/>
      <c r="C101" s="1236"/>
      <c r="D101" s="1236"/>
      <c r="E101" s="1337"/>
      <c r="F101" s="1236"/>
      <c r="G101" s="1239"/>
      <c r="H101" s="840" t="s">
        <v>2</v>
      </c>
      <c r="I101" s="1232">
        <v>848</v>
      </c>
      <c r="J101" s="1232">
        <v>848</v>
      </c>
      <c r="K101" s="1232">
        <v>848</v>
      </c>
      <c r="L101" s="1232">
        <v>848</v>
      </c>
      <c r="M101" s="1232">
        <v>848</v>
      </c>
      <c r="N101" s="1232">
        <v>848</v>
      </c>
      <c r="O101" s="1232">
        <v>825.1</v>
      </c>
    </row>
    <row r="102" spans="1:15" s="1241" customFormat="1" ht="20.25" customHeight="1" x14ac:dyDescent="0.25">
      <c r="A102" s="1293"/>
      <c r="B102" s="1236"/>
      <c r="C102" s="1236"/>
      <c r="D102" s="1236"/>
      <c r="E102" s="1336"/>
      <c r="F102" s="1236"/>
      <c r="G102" s="1239"/>
      <c r="H102" s="1233" t="s">
        <v>1</v>
      </c>
      <c r="I102" s="1232">
        <v>0</v>
      </c>
      <c r="J102" s="1232">
        <v>0</v>
      </c>
      <c r="K102" s="1232">
        <v>0</v>
      </c>
      <c r="L102" s="1232">
        <v>0</v>
      </c>
      <c r="M102" s="1232">
        <v>0</v>
      </c>
      <c r="N102" s="1232">
        <v>0</v>
      </c>
      <c r="O102" s="1232">
        <v>0</v>
      </c>
    </row>
    <row r="103" spans="1:15" s="1241" customFormat="1" ht="108.75" customHeight="1" x14ac:dyDescent="0.25">
      <c r="A103" s="1335" t="s">
        <v>2255</v>
      </c>
      <c r="B103" s="1233" t="s">
        <v>2254</v>
      </c>
      <c r="C103" s="1233" t="s">
        <v>17</v>
      </c>
      <c r="D103" s="1233" t="s">
        <v>2253</v>
      </c>
      <c r="E103" s="1234" t="s">
        <v>284</v>
      </c>
      <c r="F103" s="1233" t="s">
        <v>1997</v>
      </c>
      <c r="G103" s="1238" t="s">
        <v>2252</v>
      </c>
      <c r="H103" s="1233" t="s">
        <v>284</v>
      </c>
      <c r="I103" s="1232" t="s">
        <v>284</v>
      </c>
      <c r="J103" s="1232" t="s">
        <v>284</v>
      </c>
      <c r="K103" s="1232" t="s">
        <v>284</v>
      </c>
      <c r="L103" s="1232" t="s">
        <v>284</v>
      </c>
      <c r="M103" s="1232" t="s">
        <v>284</v>
      </c>
      <c r="N103" s="1232" t="s">
        <v>284</v>
      </c>
      <c r="O103" s="1232" t="s">
        <v>284</v>
      </c>
    </row>
    <row r="104" spans="1:15" s="1241" customFormat="1" ht="23.25" customHeight="1" x14ac:dyDescent="0.25">
      <c r="A104" s="1293" t="s">
        <v>323</v>
      </c>
      <c r="B104" s="1236" t="s">
        <v>2251</v>
      </c>
      <c r="C104" s="1236" t="s">
        <v>10</v>
      </c>
      <c r="D104" s="1236" t="s">
        <v>2158</v>
      </c>
      <c r="E104" s="1295" t="s">
        <v>2250</v>
      </c>
      <c r="F104" s="1236" t="s">
        <v>1997</v>
      </c>
      <c r="G104" s="1239" t="s">
        <v>10</v>
      </c>
      <c r="H104" s="840" t="s">
        <v>408</v>
      </c>
      <c r="I104" s="1232">
        <f>SUM(I105:I108)</f>
        <v>0</v>
      </c>
      <c r="J104" s="1232">
        <f>SUM(J105:J108)</f>
        <v>0</v>
      </c>
      <c r="K104" s="1232">
        <f>SUM(K105:K108)</f>
        <v>0</v>
      </c>
      <c r="L104" s="1232">
        <f>SUM(L105:L108)</f>
        <v>0</v>
      </c>
      <c r="M104" s="1232">
        <f>SUM(M105:M108)</f>
        <v>0</v>
      </c>
      <c r="N104" s="1232">
        <f>SUM(N105:N108)</f>
        <v>0</v>
      </c>
      <c r="O104" s="1232">
        <f>SUM(O105:O108)</f>
        <v>0</v>
      </c>
    </row>
    <row r="105" spans="1:15" s="1241" customFormat="1" ht="20.25" customHeight="1" x14ac:dyDescent="0.25">
      <c r="A105" s="1293"/>
      <c r="B105" s="1236"/>
      <c r="C105" s="1236"/>
      <c r="D105" s="1236"/>
      <c r="E105" s="1294"/>
      <c r="F105" s="1236"/>
      <c r="G105" s="1239"/>
      <c r="H105" s="840" t="s">
        <v>4</v>
      </c>
      <c r="I105" s="1232">
        <f>I110</f>
        <v>0</v>
      </c>
      <c r="J105" s="1232">
        <f>J110</f>
        <v>0</v>
      </c>
      <c r="K105" s="1232">
        <f>K110</f>
        <v>0</v>
      </c>
      <c r="L105" s="1232">
        <f>L110</f>
        <v>0</v>
      </c>
      <c r="M105" s="1232">
        <f>M110</f>
        <v>0</v>
      </c>
      <c r="N105" s="1232">
        <f>N110</f>
        <v>0</v>
      </c>
      <c r="O105" s="1232">
        <f>O110</f>
        <v>0</v>
      </c>
    </row>
    <row r="106" spans="1:15" s="1241" customFormat="1" ht="16.5" customHeight="1" x14ac:dyDescent="0.25">
      <c r="A106" s="1293"/>
      <c r="B106" s="1236"/>
      <c r="C106" s="1236"/>
      <c r="D106" s="1236"/>
      <c r="E106" s="1294"/>
      <c r="F106" s="1236"/>
      <c r="G106" s="1239"/>
      <c r="H106" s="840" t="s">
        <v>3</v>
      </c>
      <c r="I106" s="1232">
        <f>I111</f>
        <v>0</v>
      </c>
      <c r="J106" s="1232">
        <f>J111</f>
        <v>0</v>
      </c>
      <c r="K106" s="1232">
        <f>K111</f>
        <v>0</v>
      </c>
      <c r="L106" s="1232">
        <f>L111</f>
        <v>0</v>
      </c>
      <c r="M106" s="1232">
        <f>M111</f>
        <v>0</v>
      </c>
      <c r="N106" s="1232">
        <f>N111</f>
        <v>0</v>
      </c>
      <c r="O106" s="1232">
        <f>O111</f>
        <v>0</v>
      </c>
    </row>
    <row r="107" spans="1:15" s="1241" customFormat="1" ht="17.25" customHeight="1" x14ac:dyDescent="0.25">
      <c r="A107" s="1293"/>
      <c r="B107" s="1236"/>
      <c r="C107" s="1236"/>
      <c r="D107" s="1236"/>
      <c r="E107" s="1294"/>
      <c r="F107" s="1236"/>
      <c r="G107" s="1239"/>
      <c r="H107" s="840" t="s">
        <v>2</v>
      </c>
      <c r="I107" s="1232">
        <f>I112</f>
        <v>0</v>
      </c>
      <c r="J107" s="1232">
        <f>J112</f>
        <v>0</v>
      </c>
      <c r="K107" s="1232">
        <f>K112</f>
        <v>0</v>
      </c>
      <c r="L107" s="1232">
        <f>L112</f>
        <v>0</v>
      </c>
      <c r="M107" s="1232">
        <f>M112</f>
        <v>0</v>
      </c>
      <c r="N107" s="1232">
        <f>N112</f>
        <v>0</v>
      </c>
      <c r="O107" s="1232">
        <f>O112</f>
        <v>0</v>
      </c>
    </row>
    <row r="108" spans="1:15" s="1241" customFormat="1" ht="34.5" customHeight="1" x14ac:dyDescent="0.25">
      <c r="A108" s="1293"/>
      <c r="B108" s="1236"/>
      <c r="C108" s="1236"/>
      <c r="D108" s="1236"/>
      <c r="E108" s="1292"/>
      <c r="F108" s="1236"/>
      <c r="G108" s="1239"/>
      <c r="H108" s="1233" t="s">
        <v>1</v>
      </c>
      <c r="I108" s="1232">
        <f>I113</f>
        <v>0</v>
      </c>
      <c r="J108" s="1232">
        <f>J113</f>
        <v>0</v>
      </c>
      <c r="K108" s="1232">
        <f>K113</f>
        <v>0</v>
      </c>
      <c r="L108" s="1232">
        <f>L113</f>
        <v>0</v>
      </c>
      <c r="M108" s="1232">
        <f>M113</f>
        <v>0</v>
      </c>
      <c r="N108" s="1232">
        <f>N113</f>
        <v>0</v>
      </c>
      <c r="O108" s="1232">
        <f>O113</f>
        <v>0</v>
      </c>
    </row>
    <row r="109" spans="1:15" s="1241" customFormat="1" ht="18" customHeight="1" x14ac:dyDescent="0.25">
      <c r="A109" s="1293" t="s">
        <v>321</v>
      </c>
      <c r="B109" s="1236" t="s">
        <v>2249</v>
      </c>
      <c r="C109" s="1236" t="s">
        <v>17</v>
      </c>
      <c r="D109" s="1236" t="s">
        <v>2158</v>
      </c>
      <c r="E109" s="1324" t="s">
        <v>2248</v>
      </c>
      <c r="F109" s="1236" t="s">
        <v>1997</v>
      </c>
      <c r="G109" s="1239" t="s">
        <v>23</v>
      </c>
      <c r="H109" s="840" t="s">
        <v>408</v>
      </c>
      <c r="I109" s="1232">
        <f>SUM(I110:I113)</f>
        <v>0</v>
      </c>
      <c r="J109" s="1232">
        <f>SUM(J110:J113)</f>
        <v>0</v>
      </c>
      <c r="K109" s="1232">
        <f>SUM(K110:K113)</f>
        <v>0</v>
      </c>
      <c r="L109" s="1232">
        <f>SUM(L110:L113)</f>
        <v>0</v>
      </c>
      <c r="M109" s="1232">
        <f>SUM(M110:M113)</f>
        <v>0</v>
      </c>
      <c r="N109" s="1232">
        <f>SUM(N110:N113)</f>
        <v>0</v>
      </c>
      <c r="O109" s="1232">
        <f>SUM(O110:O113)</f>
        <v>0</v>
      </c>
    </row>
    <row r="110" spans="1:15" s="1241" customFormat="1" ht="18.75" customHeight="1" x14ac:dyDescent="0.25">
      <c r="A110" s="1293"/>
      <c r="B110" s="1236"/>
      <c r="C110" s="1236"/>
      <c r="D110" s="1236"/>
      <c r="E110" s="1323"/>
      <c r="F110" s="1236"/>
      <c r="G110" s="1239"/>
      <c r="H110" s="840" t="s">
        <v>4</v>
      </c>
      <c r="I110" s="1232">
        <v>0</v>
      </c>
      <c r="J110" s="1232">
        <v>0</v>
      </c>
      <c r="K110" s="1232">
        <v>0</v>
      </c>
      <c r="L110" s="1232">
        <v>0</v>
      </c>
      <c r="M110" s="1232">
        <v>0</v>
      </c>
      <c r="N110" s="1232">
        <v>0</v>
      </c>
      <c r="O110" s="1232">
        <v>0</v>
      </c>
    </row>
    <row r="111" spans="1:15" s="1241" customFormat="1" ht="21" customHeight="1" x14ac:dyDescent="0.25">
      <c r="A111" s="1293"/>
      <c r="B111" s="1236"/>
      <c r="C111" s="1236"/>
      <c r="D111" s="1236"/>
      <c r="E111" s="1323"/>
      <c r="F111" s="1236"/>
      <c r="G111" s="1239"/>
      <c r="H111" s="840" t="s">
        <v>3</v>
      </c>
      <c r="I111" s="1232">
        <v>0</v>
      </c>
      <c r="J111" s="1232">
        <v>0</v>
      </c>
      <c r="K111" s="1232">
        <v>0</v>
      </c>
      <c r="L111" s="1232">
        <v>0</v>
      </c>
      <c r="M111" s="1232">
        <v>0</v>
      </c>
      <c r="N111" s="1232">
        <v>0</v>
      </c>
      <c r="O111" s="1232">
        <v>0</v>
      </c>
    </row>
    <row r="112" spans="1:15" s="1241" customFormat="1" ht="21" customHeight="1" x14ac:dyDescent="0.25">
      <c r="A112" s="1293"/>
      <c r="B112" s="1236"/>
      <c r="C112" s="1236"/>
      <c r="D112" s="1236"/>
      <c r="E112" s="1323"/>
      <c r="F112" s="1236"/>
      <c r="G112" s="1239"/>
      <c r="H112" s="840" t="s">
        <v>2</v>
      </c>
      <c r="I112" s="1232">
        <v>0</v>
      </c>
      <c r="J112" s="1232">
        <v>0</v>
      </c>
      <c r="K112" s="1232">
        <v>0</v>
      </c>
      <c r="L112" s="1232">
        <v>0</v>
      </c>
      <c r="M112" s="1232">
        <v>0</v>
      </c>
      <c r="N112" s="1232">
        <v>0</v>
      </c>
      <c r="O112" s="1232">
        <v>0</v>
      </c>
    </row>
    <row r="113" spans="1:15" s="1241" customFormat="1" ht="33.75" customHeight="1" x14ac:dyDescent="0.25">
      <c r="A113" s="1293"/>
      <c r="B113" s="1236"/>
      <c r="C113" s="1236"/>
      <c r="D113" s="1236"/>
      <c r="E113" s="1322"/>
      <c r="F113" s="1236"/>
      <c r="G113" s="1239"/>
      <c r="H113" s="1233" t="s">
        <v>1</v>
      </c>
      <c r="I113" s="1232">
        <v>0</v>
      </c>
      <c r="J113" s="1232">
        <v>0</v>
      </c>
      <c r="K113" s="1232">
        <v>0</v>
      </c>
      <c r="L113" s="1232">
        <v>0</v>
      </c>
      <c r="M113" s="1232">
        <v>0</v>
      </c>
      <c r="N113" s="1232">
        <v>0</v>
      </c>
      <c r="O113" s="1232">
        <v>0</v>
      </c>
    </row>
    <row r="114" spans="1:15" s="1241" customFormat="1" ht="166.5" customHeight="1" x14ac:dyDescent="0.25">
      <c r="A114" s="1296" t="s">
        <v>2247</v>
      </c>
      <c r="B114" s="1233" t="s">
        <v>2246</v>
      </c>
      <c r="C114" s="1233" t="s">
        <v>910</v>
      </c>
      <c r="D114" s="1233" t="s">
        <v>2158</v>
      </c>
      <c r="E114" s="1233" t="s">
        <v>284</v>
      </c>
      <c r="F114" s="1233" t="s">
        <v>1997</v>
      </c>
      <c r="G114" s="1238" t="s">
        <v>2245</v>
      </c>
      <c r="H114" s="1233" t="s">
        <v>284</v>
      </c>
      <c r="I114" s="1232" t="s">
        <v>284</v>
      </c>
      <c r="J114" s="1232" t="s">
        <v>284</v>
      </c>
      <c r="K114" s="1232" t="s">
        <v>284</v>
      </c>
      <c r="L114" s="1232" t="s">
        <v>284</v>
      </c>
      <c r="M114" s="1232" t="s">
        <v>284</v>
      </c>
      <c r="N114" s="1232" t="s">
        <v>284</v>
      </c>
      <c r="O114" s="1232" t="s">
        <v>284</v>
      </c>
    </row>
    <row r="115" spans="1:15" s="1241" customFormat="1" ht="21" customHeight="1" x14ac:dyDescent="0.25">
      <c r="A115" s="1293" t="s">
        <v>309</v>
      </c>
      <c r="B115" s="1236" t="s">
        <v>2244</v>
      </c>
      <c r="C115" s="1236" t="s">
        <v>10</v>
      </c>
      <c r="D115" s="1236" t="s">
        <v>2177</v>
      </c>
      <c r="E115" s="1314" t="s">
        <v>2243</v>
      </c>
      <c r="F115" s="1236" t="s">
        <v>1997</v>
      </c>
      <c r="G115" s="1239" t="s">
        <v>10</v>
      </c>
      <c r="H115" s="840" t="s">
        <v>408</v>
      </c>
      <c r="I115" s="1232">
        <f>SUM(I116:I119)</f>
        <v>5000</v>
      </c>
      <c r="J115" s="1232">
        <f>SUM(J116:J119)</f>
        <v>5000</v>
      </c>
      <c r="K115" s="1232">
        <f>SUM(K116:K119)</f>
        <v>5000</v>
      </c>
      <c r="L115" s="1232">
        <f>SUM(L116:L119)</f>
        <v>5000</v>
      </c>
      <c r="M115" s="1232">
        <f>SUM(M116:M119)</f>
        <v>5000</v>
      </c>
      <c r="N115" s="1232">
        <f>SUM(N116:N119)</f>
        <v>5000</v>
      </c>
      <c r="O115" s="1232">
        <f>SUM(O116:O119)</f>
        <v>5000</v>
      </c>
    </row>
    <row r="116" spans="1:15" s="1241" customFormat="1" ht="21.75" customHeight="1" x14ac:dyDescent="0.25">
      <c r="A116" s="1293"/>
      <c r="B116" s="1236"/>
      <c r="C116" s="1236"/>
      <c r="D116" s="1236"/>
      <c r="E116" s="1313"/>
      <c r="F116" s="1236"/>
      <c r="G116" s="1239"/>
      <c r="H116" s="840" t="s">
        <v>4</v>
      </c>
      <c r="I116" s="1232">
        <f>I121</f>
        <v>5000</v>
      </c>
      <c r="J116" s="1232">
        <f>J121</f>
        <v>5000</v>
      </c>
      <c r="K116" s="1232">
        <f>K121</f>
        <v>5000</v>
      </c>
      <c r="L116" s="1232">
        <f>L121</f>
        <v>5000</v>
      </c>
      <c r="M116" s="1232">
        <f>M121</f>
        <v>5000</v>
      </c>
      <c r="N116" s="1232">
        <f>N121</f>
        <v>5000</v>
      </c>
      <c r="O116" s="1232">
        <f>O121</f>
        <v>5000</v>
      </c>
    </row>
    <row r="117" spans="1:15" s="1241" customFormat="1" ht="20.25" customHeight="1" x14ac:dyDescent="0.25">
      <c r="A117" s="1293"/>
      <c r="B117" s="1236"/>
      <c r="C117" s="1236"/>
      <c r="D117" s="1236"/>
      <c r="E117" s="1313"/>
      <c r="F117" s="1236"/>
      <c r="G117" s="1239"/>
      <c r="H117" s="840" t="s">
        <v>3</v>
      </c>
      <c r="I117" s="1232">
        <f>I122</f>
        <v>0</v>
      </c>
      <c r="J117" s="1232">
        <f>J122</f>
        <v>0</v>
      </c>
      <c r="K117" s="1232">
        <f>K122</f>
        <v>0</v>
      </c>
      <c r="L117" s="1232">
        <f>L122</f>
        <v>0</v>
      </c>
      <c r="M117" s="1232">
        <f>M122</f>
        <v>0</v>
      </c>
      <c r="N117" s="1232">
        <f>N122</f>
        <v>0</v>
      </c>
      <c r="O117" s="1232">
        <f>O122</f>
        <v>0</v>
      </c>
    </row>
    <row r="118" spans="1:15" s="1241" customFormat="1" ht="21" customHeight="1" x14ac:dyDescent="0.25">
      <c r="A118" s="1293"/>
      <c r="B118" s="1236"/>
      <c r="C118" s="1236"/>
      <c r="D118" s="1236"/>
      <c r="E118" s="1313"/>
      <c r="F118" s="1236"/>
      <c r="G118" s="1239"/>
      <c r="H118" s="840" t="s">
        <v>2</v>
      </c>
      <c r="I118" s="1232">
        <f>I123</f>
        <v>0</v>
      </c>
      <c r="J118" s="1232">
        <f>J123</f>
        <v>0</v>
      </c>
      <c r="K118" s="1232">
        <f>K123</f>
        <v>0</v>
      </c>
      <c r="L118" s="1232">
        <f>L123</f>
        <v>0</v>
      </c>
      <c r="M118" s="1232">
        <f>M123</f>
        <v>0</v>
      </c>
      <c r="N118" s="1232">
        <f>N123</f>
        <v>0</v>
      </c>
      <c r="O118" s="1232">
        <f>O123</f>
        <v>0</v>
      </c>
    </row>
    <row r="119" spans="1:15" s="1241" customFormat="1" ht="19.5" customHeight="1" x14ac:dyDescent="0.25">
      <c r="A119" s="1293"/>
      <c r="B119" s="1236"/>
      <c r="C119" s="1236"/>
      <c r="D119" s="1236"/>
      <c r="E119" s="1312"/>
      <c r="F119" s="1236"/>
      <c r="G119" s="1239"/>
      <c r="H119" s="1233" t="s">
        <v>1</v>
      </c>
      <c r="I119" s="1232">
        <f>I124</f>
        <v>0</v>
      </c>
      <c r="J119" s="1232">
        <f>J124</f>
        <v>0</v>
      </c>
      <c r="K119" s="1232">
        <f>K124</f>
        <v>0</v>
      </c>
      <c r="L119" s="1232">
        <f>L124</f>
        <v>0</v>
      </c>
      <c r="M119" s="1232">
        <f>M124</f>
        <v>0</v>
      </c>
      <c r="N119" s="1232">
        <f>N124</f>
        <v>0</v>
      </c>
      <c r="O119" s="1232">
        <f>O124</f>
        <v>0</v>
      </c>
    </row>
    <row r="120" spans="1:15" s="1241" customFormat="1" ht="21" customHeight="1" x14ac:dyDescent="0.25">
      <c r="A120" s="1293" t="s">
        <v>306</v>
      </c>
      <c r="B120" s="1236" t="s">
        <v>2242</v>
      </c>
      <c r="C120" s="1236" t="s">
        <v>17</v>
      </c>
      <c r="D120" s="1236" t="s">
        <v>2238</v>
      </c>
      <c r="E120" s="1324" t="s">
        <v>2241</v>
      </c>
      <c r="F120" s="1236" t="s">
        <v>1997</v>
      </c>
      <c r="G120" s="1239" t="s">
        <v>23</v>
      </c>
      <c r="H120" s="840" t="s">
        <v>408</v>
      </c>
      <c r="I120" s="1232">
        <f>SUM(I121:I124)</f>
        <v>5000</v>
      </c>
      <c r="J120" s="1232">
        <f>SUM(J121:J124)</f>
        <v>5000</v>
      </c>
      <c r="K120" s="1232">
        <f>SUM(K121:K124)</f>
        <v>5000</v>
      </c>
      <c r="L120" s="1232">
        <f>SUM(L121:L124)</f>
        <v>5000</v>
      </c>
      <c r="M120" s="1232">
        <f>SUM(M121:M124)</f>
        <v>5000</v>
      </c>
      <c r="N120" s="1232">
        <f>SUM(N121:N124)</f>
        <v>5000</v>
      </c>
      <c r="O120" s="1232">
        <f>SUM(O121:O124)</f>
        <v>5000</v>
      </c>
    </row>
    <row r="121" spans="1:15" s="1241" customFormat="1" ht="18.75" customHeight="1" x14ac:dyDescent="0.25">
      <c r="A121" s="1293"/>
      <c r="B121" s="1236"/>
      <c r="C121" s="1236"/>
      <c r="D121" s="1236"/>
      <c r="E121" s="1323"/>
      <c r="F121" s="1236"/>
      <c r="G121" s="1239"/>
      <c r="H121" s="840" t="s">
        <v>4</v>
      </c>
      <c r="I121" s="1232">
        <v>5000</v>
      </c>
      <c r="J121" s="1232">
        <v>5000</v>
      </c>
      <c r="K121" s="1232">
        <v>5000</v>
      </c>
      <c r="L121" s="1232">
        <v>5000</v>
      </c>
      <c r="M121" s="1232">
        <v>5000</v>
      </c>
      <c r="N121" s="1232">
        <v>5000</v>
      </c>
      <c r="O121" s="1232">
        <v>5000</v>
      </c>
    </row>
    <row r="122" spans="1:15" s="1241" customFormat="1" ht="19.5" customHeight="1" x14ac:dyDescent="0.25">
      <c r="A122" s="1293"/>
      <c r="B122" s="1236"/>
      <c r="C122" s="1236"/>
      <c r="D122" s="1236"/>
      <c r="E122" s="1323"/>
      <c r="F122" s="1236"/>
      <c r="G122" s="1239"/>
      <c r="H122" s="840" t="s">
        <v>3</v>
      </c>
      <c r="I122" s="1232">
        <v>0</v>
      </c>
      <c r="J122" s="1232">
        <v>0</v>
      </c>
      <c r="K122" s="1232">
        <v>0</v>
      </c>
      <c r="L122" s="1232">
        <v>0</v>
      </c>
      <c r="M122" s="1232">
        <v>0</v>
      </c>
      <c r="N122" s="1232">
        <v>0</v>
      </c>
      <c r="O122" s="1232">
        <v>0</v>
      </c>
    </row>
    <row r="123" spans="1:15" s="1241" customFormat="1" ht="20.25" customHeight="1" x14ac:dyDescent="0.25">
      <c r="A123" s="1293"/>
      <c r="B123" s="1236"/>
      <c r="C123" s="1236"/>
      <c r="D123" s="1236"/>
      <c r="E123" s="1323"/>
      <c r="F123" s="1236"/>
      <c r="G123" s="1239"/>
      <c r="H123" s="840" t="s">
        <v>2</v>
      </c>
      <c r="I123" s="1232">
        <v>0</v>
      </c>
      <c r="J123" s="1232">
        <v>0</v>
      </c>
      <c r="K123" s="1232">
        <v>0</v>
      </c>
      <c r="L123" s="1232">
        <v>0</v>
      </c>
      <c r="M123" s="1232">
        <v>0</v>
      </c>
      <c r="N123" s="1232">
        <v>0</v>
      </c>
      <c r="O123" s="1232">
        <v>0</v>
      </c>
    </row>
    <row r="124" spans="1:15" s="1241" customFormat="1" ht="19.5" customHeight="1" x14ac:dyDescent="0.25">
      <c r="A124" s="1293"/>
      <c r="B124" s="1236"/>
      <c r="C124" s="1236"/>
      <c r="D124" s="1236"/>
      <c r="E124" s="1322"/>
      <c r="F124" s="1236"/>
      <c r="G124" s="1239"/>
      <c r="H124" s="1233" t="s">
        <v>1</v>
      </c>
      <c r="I124" s="1232">
        <v>0</v>
      </c>
      <c r="J124" s="1232">
        <v>0</v>
      </c>
      <c r="K124" s="1232">
        <v>0</v>
      </c>
      <c r="L124" s="1232">
        <v>0</v>
      </c>
      <c r="M124" s="1232">
        <v>0</v>
      </c>
      <c r="N124" s="1232">
        <v>0</v>
      </c>
      <c r="O124" s="1232">
        <v>0</v>
      </c>
    </row>
    <row r="125" spans="1:15" s="1241" customFormat="1" ht="106.5" customHeight="1" x14ac:dyDescent="0.25">
      <c r="A125" s="1296" t="s">
        <v>2240</v>
      </c>
      <c r="B125" s="1233" t="s">
        <v>2239</v>
      </c>
      <c r="C125" s="1233" t="s">
        <v>17</v>
      </c>
      <c r="D125" s="1233" t="s">
        <v>2238</v>
      </c>
      <c r="E125" s="1233" t="s">
        <v>284</v>
      </c>
      <c r="F125" s="1233" t="s">
        <v>1997</v>
      </c>
      <c r="G125" s="1238" t="s">
        <v>2237</v>
      </c>
      <c r="H125" s="1233" t="s">
        <v>284</v>
      </c>
      <c r="I125" s="1232" t="s">
        <v>284</v>
      </c>
      <c r="J125" s="1232" t="s">
        <v>284</v>
      </c>
      <c r="K125" s="1232" t="s">
        <v>284</v>
      </c>
      <c r="L125" s="1232" t="s">
        <v>284</v>
      </c>
      <c r="M125" s="1232" t="s">
        <v>284</v>
      </c>
      <c r="N125" s="1232" t="s">
        <v>284</v>
      </c>
      <c r="O125" s="1232" t="s">
        <v>284</v>
      </c>
    </row>
    <row r="126" spans="1:15" s="1241" customFormat="1" ht="21" hidden="1" customHeight="1" x14ac:dyDescent="0.25">
      <c r="A126" s="1334"/>
      <c r="B126" s="1314" t="s">
        <v>2230</v>
      </c>
      <c r="C126" s="1333"/>
      <c r="D126" s="1314" t="s">
        <v>2236</v>
      </c>
      <c r="E126" s="1314" t="s">
        <v>2229</v>
      </c>
      <c r="F126" s="1314" t="s">
        <v>1997</v>
      </c>
      <c r="G126" s="1332"/>
      <c r="H126" s="840" t="s">
        <v>408</v>
      </c>
      <c r="I126" s="1232">
        <f>SUM(I127:I130)</f>
        <v>0</v>
      </c>
    </row>
    <row r="127" spans="1:15" s="1241" customFormat="1" ht="21.75" hidden="1" customHeight="1" x14ac:dyDescent="0.25">
      <c r="A127" s="1331"/>
      <c r="B127" s="1313"/>
      <c r="C127" s="1330"/>
      <c r="D127" s="1313"/>
      <c r="E127" s="1313"/>
      <c r="F127" s="1313"/>
      <c r="G127" s="1329"/>
      <c r="H127" s="840" t="s">
        <v>4</v>
      </c>
      <c r="I127" s="1232">
        <f>I132</f>
        <v>0</v>
      </c>
    </row>
    <row r="128" spans="1:15" s="1241" customFormat="1" ht="20.25" hidden="1" customHeight="1" x14ac:dyDescent="0.25">
      <c r="A128" s="1331"/>
      <c r="B128" s="1313"/>
      <c r="C128" s="1330"/>
      <c r="D128" s="1313"/>
      <c r="E128" s="1313"/>
      <c r="F128" s="1313"/>
      <c r="G128" s="1329"/>
      <c r="H128" s="840" t="s">
        <v>3</v>
      </c>
      <c r="I128" s="1232">
        <f>I133</f>
        <v>0</v>
      </c>
    </row>
    <row r="129" spans="1:15" s="1241" customFormat="1" ht="21" hidden="1" customHeight="1" x14ac:dyDescent="0.25">
      <c r="A129" s="1331"/>
      <c r="B129" s="1313"/>
      <c r="C129" s="1330"/>
      <c r="D129" s="1313"/>
      <c r="E129" s="1313"/>
      <c r="F129" s="1313"/>
      <c r="G129" s="1329"/>
      <c r="H129" s="840" t="s">
        <v>2</v>
      </c>
      <c r="I129" s="1232">
        <f>I134</f>
        <v>0</v>
      </c>
    </row>
    <row r="130" spans="1:15" s="1241" customFormat="1" ht="99" hidden="1" customHeight="1" x14ac:dyDescent="0.25">
      <c r="A130" s="1328"/>
      <c r="B130" s="1312"/>
      <c r="C130" s="1327"/>
      <c r="D130" s="1312"/>
      <c r="E130" s="1312"/>
      <c r="F130" s="1312"/>
      <c r="G130" s="1326"/>
      <c r="H130" s="1325" t="s">
        <v>1</v>
      </c>
      <c r="I130" s="1302">
        <f>I135</f>
        <v>0</v>
      </c>
    </row>
    <row r="131" spans="1:15" s="1241" customFormat="1" ht="25.5" hidden="1" customHeight="1" x14ac:dyDescent="0.25">
      <c r="A131" s="1334"/>
      <c r="B131" s="1314" t="s">
        <v>2235</v>
      </c>
      <c r="C131" s="1333"/>
      <c r="D131" s="1314" t="s">
        <v>2234</v>
      </c>
      <c r="E131" s="1324" t="s">
        <v>2233</v>
      </c>
      <c r="F131" s="1314" t="s">
        <v>1997</v>
      </c>
      <c r="G131" s="1332"/>
      <c r="H131" s="840" t="s">
        <v>408</v>
      </c>
      <c r="I131" s="1232">
        <f>SUM(I132:I135)</f>
        <v>0</v>
      </c>
    </row>
    <row r="132" spans="1:15" s="1241" customFormat="1" ht="22.5" hidden="1" customHeight="1" x14ac:dyDescent="0.25">
      <c r="A132" s="1331"/>
      <c r="B132" s="1313"/>
      <c r="C132" s="1330"/>
      <c r="D132" s="1313"/>
      <c r="E132" s="1323"/>
      <c r="F132" s="1313"/>
      <c r="G132" s="1329"/>
      <c r="H132" s="840" t="s">
        <v>4</v>
      </c>
      <c r="I132" s="1232">
        <v>0</v>
      </c>
    </row>
    <row r="133" spans="1:15" s="1241" customFormat="1" ht="24" hidden="1" customHeight="1" x14ac:dyDescent="0.25">
      <c r="A133" s="1331"/>
      <c r="B133" s="1313"/>
      <c r="C133" s="1330"/>
      <c r="D133" s="1313"/>
      <c r="E133" s="1323"/>
      <c r="F133" s="1313"/>
      <c r="G133" s="1329"/>
      <c r="H133" s="840" t="s">
        <v>3</v>
      </c>
      <c r="I133" s="1232">
        <v>0</v>
      </c>
    </row>
    <row r="134" spans="1:15" s="1241" customFormat="1" ht="24.75" hidden="1" customHeight="1" x14ac:dyDescent="0.25">
      <c r="A134" s="1331"/>
      <c r="B134" s="1313"/>
      <c r="C134" s="1330"/>
      <c r="D134" s="1313"/>
      <c r="E134" s="1323"/>
      <c r="F134" s="1313"/>
      <c r="G134" s="1329"/>
      <c r="H134" s="840" t="s">
        <v>2</v>
      </c>
      <c r="I134" s="1232">
        <v>0</v>
      </c>
    </row>
    <row r="135" spans="1:15" s="1241" customFormat="1" ht="35.25" hidden="1" customHeight="1" x14ac:dyDescent="0.25">
      <c r="A135" s="1328"/>
      <c r="B135" s="1312"/>
      <c r="C135" s="1327"/>
      <c r="D135" s="1312"/>
      <c r="E135" s="1322"/>
      <c r="F135" s="1312"/>
      <c r="G135" s="1326"/>
      <c r="H135" s="1233" t="s">
        <v>1</v>
      </c>
      <c r="I135" s="1232">
        <v>0</v>
      </c>
    </row>
    <row r="136" spans="1:15" s="1241" customFormat="1" ht="80.25" hidden="1" customHeight="1" x14ac:dyDescent="0.25">
      <c r="A136" s="1296"/>
      <c r="B136" s="1233" t="s">
        <v>2232</v>
      </c>
      <c r="C136" s="1233"/>
      <c r="D136" s="1233" t="s">
        <v>2180</v>
      </c>
      <c r="E136" s="1233" t="s">
        <v>284</v>
      </c>
      <c r="F136" s="1233" t="s">
        <v>2231</v>
      </c>
      <c r="G136" s="1238"/>
      <c r="H136" s="1233" t="s">
        <v>284</v>
      </c>
      <c r="I136" s="1232" t="s">
        <v>284</v>
      </c>
    </row>
    <row r="137" spans="1:15" s="1241" customFormat="1" ht="21" customHeight="1" x14ac:dyDescent="0.25">
      <c r="A137" s="1293" t="s">
        <v>286</v>
      </c>
      <c r="B137" s="1236" t="s">
        <v>2230</v>
      </c>
      <c r="C137" s="1236" t="s">
        <v>10</v>
      </c>
      <c r="D137" s="1236" t="s">
        <v>2227</v>
      </c>
      <c r="E137" s="1314" t="s">
        <v>2229</v>
      </c>
      <c r="F137" s="1236" t="s">
        <v>1997</v>
      </c>
      <c r="G137" s="1239" t="s">
        <v>10</v>
      </c>
      <c r="H137" s="840" t="s">
        <v>408</v>
      </c>
      <c r="I137" s="1232">
        <f>SUM(I138:I141)</f>
        <v>4000</v>
      </c>
      <c r="J137" s="1232">
        <f>SUM(J138:J141)</f>
        <v>4000</v>
      </c>
      <c r="K137" s="1232">
        <f>SUM(K138:K141)</f>
        <v>4000</v>
      </c>
      <c r="L137" s="1232">
        <f>SUM(L138:L141)</f>
        <v>4000</v>
      </c>
      <c r="M137" s="1232">
        <f>SUM(M138:M141)</f>
        <v>4000</v>
      </c>
      <c r="N137" s="1232">
        <f>SUM(N138:N141)</f>
        <v>4000</v>
      </c>
      <c r="O137" s="1232">
        <f>SUM(O138:O141)</f>
        <v>925.5</v>
      </c>
    </row>
    <row r="138" spans="1:15" s="1241" customFormat="1" ht="21.75" customHeight="1" x14ac:dyDescent="0.25">
      <c r="A138" s="1293"/>
      <c r="B138" s="1236"/>
      <c r="C138" s="1236"/>
      <c r="D138" s="1236"/>
      <c r="E138" s="1313"/>
      <c r="F138" s="1236"/>
      <c r="G138" s="1239"/>
      <c r="H138" s="840" t="s">
        <v>4</v>
      </c>
      <c r="I138" s="1232">
        <f>I143</f>
        <v>0</v>
      </c>
      <c r="J138" s="1232">
        <f>J143</f>
        <v>0</v>
      </c>
      <c r="K138" s="1232">
        <f>K143</f>
        <v>0</v>
      </c>
      <c r="L138" s="1232">
        <f>L143</f>
        <v>0</v>
      </c>
      <c r="M138" s="1232">
        <f>M143</f>
        <v>0</v>
      </c>
      <c r="N138" s="1232">
        <f>N143</f>
        <v>0</v>
      </c>
      <c r="O138" s="1232">
        <f>O143</f>
        <v>0</v>
      </c>
    </row>
    <row r="139" spans="1:15" s="1241" customFormat="1" ht="20.25" customHeight="1" x14ac:dyDescent="0.25">
      <c r="A139" s="1293"/>
      <c r="B139" s="1236"/>
      <c r="C139" s="1236"/>
      <c r="D139" s="1236"/>
      <c r="E139" s="1313"/>
      <c r="F139" s="1236"/>
      <c r="G139" s="1239"/>
      <c r="H139" s="840" t="s">
        <v>3</v>
      </c>
      <c r="I139" s="1232">
        <f>I144</f>
        <v>0</v>
      </c>
      <c r="J139" s="1232">
        <f>J144</f>
        <v>0</v>
      </c>
      <c r="K139" s="1232">
        <f>K144</f>
        <v>0</v>
      </c>
      <c r="L139" s="1232">
        <f>L144</f>
        <v>0</v>
      </c>
      <c r="M139" s="1232">
        <f>M144</f>
        <v>0</v>
      </c>
      <c r="N139" s="1232">
        <f>N144</f>
        <v>0</v>
      </c>
      <c r="O139" s="1232">
        <f>O144</f>
        <v>0</v>
      </c>
    </row>
    <row r="140" spans="1:15" s="1241" customFormat="1" ht="21" customHeight="1" x14ac:dyDescent="0.25">
      <c r="A140" s="1293"/>
      <c r="B140" s="1236"/>
      <c r="C140" s="1236"/>
      <c r="D140" s="1236"/>
      <c r="E140" s="1313"/>
      <c r="F140" s="1236"/>
      <c r="G140" s="1239"/>
      <c r="H140" s="840" t="s">
        <v>2</v>
      </c>
      <c r="I140" s="1232">
        <f>I145</f>
        <v>4000</v>
      </c>
      <c r="J140" s="1232">
        <f>J145</f>
        <v>4000</v>
      </c>
      <c r="K140" s="1232">
        <f>K145</f>
        <v>4000</v>
      </c>
      <c r="L140" s="1232">
        <f>L145</f>
        <v>4000</v>
      </c>
      <c r="M140" s="1232">
        <f>M145</f>
        <v>4000</v>
      </c>
      <c r="N140" s="1232">
        <f>N145</f>
        <v>4000</v>
      </c>
      <c r="O140" s="1232">
        <f>O145</f>
        <v>925.5</v>
      </c>
    </row>
    <row r="141" spans="1:15" s="1241" customFormat="1" ht="43.5" customHeight="1" x14ac:dyDescent="0.25">
      <c r="A141" s="1293"/>
      <c r="B141" s="1236"/>
      <c r="C141" s="1236"/>
      <c r="D141" s="1236"/>
      <c r="E141" s="1312"/>
      <c r="F141" s="1236"/>
      <c r="G141" s="1239"/>
      <c r="H141" s="1325" t="s">
        <v>1</v>
      </c>
      <c r="I141" s="1302">
        <f>I146</f>
        <v>0</v>
      </c>
      <c r="J141" s="1302">
        <f>J146</f>
        <v>0</v>
      </c>
      <c r="K141" s="1302">
        <f>K146</f>
        <v>0</v>
      </c>
      <c r="L141" s="1302">
        <f>L146</f>
        <v>0</v>
      </c>
      <c r="M141" s="1302">
        <f>M146</f>
        <v>0</v>
      </c>
      <c r="N141" s="1302">
        <f>N146</f>
        <v>0</v>
      </c>
      <c r="O141" s="1302">
        <f>O146</f>
        <v>0</v>
      </c>
    </row>
    <row r="142" spans="1:15" s="1241" customFormat="1" ht="25.5" customHeight="1" x14ac:dyDescent="0.25">
      <c r="A142" s="1293" t="s">
        <v>553</v>
      </c>
      <c r="B142" s="1236" t="s">
        <v>2228</v>
      </c>
      <c r="C142" s="1236" t="s">
        <v>17</v>
      </c>
      <c r="D142" s="1236" t="s">
        <v>2227</v>
      </c>
      <c r="E142" s="1324" t="s">
        <v>2226</v>
      </c>
      <c r="F142" s="1236" t="s">
        <v>1997</v>
      </c>
      <c r="G142" s="1239" t="s">
        <v>23</v>
      </c>
      <c r="H142" s="840" t="s">
        <v>408</v>
      </c>
      <c r="I142" s="1232">
        <f>SUM(I143:I146)</f>
        <v>4000</v>
      </c>
      <c r="J142" s="1232" t="e">
        <f>#N/A</f>
        <v>#N/A</v>
      </c>
      <c r="K142" s="1232" t="e">
        <f>#N/A</f>
        <v>#N/A</v>
      </c>
      <c r="L142" s="1232" t="e">
        <f>#N/A</f>
        <v>#N/A</v>
      </c>
      <c r="M142" s="1232" t="e">
        <f>#N/A</f>
        <v>#N/A</v>
      </c>
      <c r="N142" s="1232" t="e">
        <f>#N/A</f>
        <v>#N/A</v>
      </c>
      <c r="O142" s="1232">
        <f>SUM(O143:O146)</f>
        <v>925.5</v>
      </c>
    </row>
    <row r="143" spans="1:15" s="1241" customFormat="1" ht="22.5" customHeight="1" x14ac:dyDescent="0.25">
      <c r="A143" s="1293"/>
      <c r="B143" s="1236"/>
      <c r="C143" s="1236"/>
      <c r="D143" s="1236"/>
      <c r="E143" s="1323"/>
      <c r="F143" s="1236"/>
      <c r="G143" s="1239"/>
      <c r="H143" s="840" t="s">
        <v>4</v>
      </c>
      <c r="I143" s="1232">
        <v>0</v>
      </c>
      <c r="J143" s="1232">
        <v>0</v>
      </c>
      <c r="K143" s="1232">
        <v>0</v>
      </c>
      <c r="L143" s="1232">
        <v>0</v>
      </c>
      <c r="M143" s="1232">
        <v>0</v>
      </c>
      <c r="N143" s="1232">
        <v>0</v>
      </c>
      <c r="O143" s="1232">
        <v>0</v>
      </c>
    </row>
    <row r="144" spans="1:15" s="1241" customFormat="1" ht="24" customHeight="1" x14ac:dyDescent="0.25">
      <c r="A144" s="1293"/>
      <c r="B144" s="1236"/>
      <c r="C144" s="1236"/>
      <c r="D144" s="1236"/>
      <c r="E144" s="1323"/>
      <c r="F144" s="1236"/>
      <c r="G144" s="1239"/>
      <c r="H144" s="840" t="s">
        <v>3</v>
      </c>
      <c r="I144" s="1232">
        <v>0</v>
      </c>
      <c r="J144" s="1232">
        <v>0</v>
      </c>
      <c r="K144" s="1232">
        <v>0</v>
      </c>
      <c r="L144" s="1232">
        <v>0</v>
      </c>
      <c r="M144" s="1232">
        <v>0</v>
      </c>
      <c r="N144" s="1232">
        <v>0</v>
      </c>
      <c r="O144" s="1232">
        <v>0</v>
      </c>
    </row>
    <row r="145" spans="1:16" s="1241" customFormat="1" ht="24.75" customHeight="1" x14ac:dyDescent="0.25">
      <c r="A145" s="1293"/>
      <c r="B145" s="1236"/>
      <c r="C145" s="1236"/>
      <c r="D145" s="1236"/>
      <c r="E145" s="1323"/>
      <c r="F145" s="1236"/>
      <c r="G145" s="1239"/>
      <c r="H145" s="840" t="s">
        <v>2</v>
      </c>
      <c r="I145" s="1232">
        <v>4000</v>
      </c>
      <c r="J145" s="1232">
        <v>4000</v>
      </c>
      <c r="K145" s="1232">
        <v>4000</v>
      </c>
      <c r="L145" s="1232">
        <v>4000</v>
      </c>
      <c r="M145" s="1232">
        <v>4000</v>
      </c>
      <c r="N145" s="1232">
        <v>4000</v>
      </c>
      <c r="O145" s="1232">
        <v>925.5</v>
      </c>
    </row>
    <row r="146" spans="1:16" s="1241" customFormat="1" ht="32.25" customHeight="1" x14ac:dyDescent="0.25">
      <c r="A146" s="1293"/>
      <c r="B146" s="1236"/>
      <c r="C146" s="1236"/>
      <c r="D146" s="1236"/>
      <c r="E146" s="1322"/>
      <c r="F146" s="1236"/>
      <c r="G146" s="1239"/>
      <c r="H146" s="1233" t="s">
        <v>1</v>
      </c>
      <c r="I146" s="1232">
        <v>0</v>
      </c>
      <c r="J146" s="1232">
        <v>0</v>
      </c>
      <c r="K146" s="1232">
        <v>0</v>
      </c>
      <c r="L146" s="1232">
        <v>0</v>
      </c>
      <c r="M146" s="1232">
        <v>0</v>
      </c>
      <c r="N146" s="1232">
        <v>0</v>
      </c>
      <c r="O146" s="1232">
        <v>0</v>
      </c>
    </row>
    <row r="147" spans="1:16" s="1241" customFormat="1" ht="144.75" customHeight="1" x14ac:dyDescent="0.25">
      <c r="A147" s="1296" t="s">
        <v>2225</v>
      </c>
      <c r="B147" s="1233" t="s">
        <v>2224</v>
      </c>
      <c r="C147" s="1233" t="s">
        <v>17</v>
      </c>
      <c r="D147" s="1233" t="s">
        <v>2180</v>
      </c>
      <c r="E147" s="1233" t="s">
        <v>284</v>
      </c>
      <c r="F147" s="1296" t="s">
        <v>516</v>
      </c>
      <c r="G147" s="1238" t="s">
        <v>2223</v>
      </c>
      <c r="H147" s="1233" t="s">
        <v>284</v>
      </c>
      <c r="I147" s="1232" t="s">
        <v>284</v>
      </c>
      <c r="J147" s="1232" t="s">
        <v>284</v>
      </c>
      <c r="K147" s="1232" t="s">
        <v>284</v>
      </c>
      <c r="L147" s="1232" t="s">
        <v>284</v>
      </c>
      <c r="M147" s="1232" t="s">
        <v>284</v>
      </c>
      <c r="N147" s="1232" t="s">
        <v>284</v>
      </c>
      <c r="O147" s="1232" t="s">
        <v>284</v>
      </c>
    </row>
    <row r="148" spans="1:16" s="1241" customFormat="1" ht="21" customHeight="1" x14ac:dyDescent="0.25">
      <c r="A148" s="1293" t="s">
        <v>283</v>
      </c>
      <c r="B148" s="1236" t="s">
        <v>2222</v>
      </c>
      <c r="C148" s="1236" t="s">
        <v>10</v>
      </c>
      <c r="D148" s="1236" t="s">
        <v>2177</v>
      </c>
      <c r="E148" s="1295" t="s">
        <v>2221</v>
      </c>
      <c r="F148" s="1236" t="s">
        <v>1997</v>
      </c>
      <c r="G148" s="1239" t="s">
        <v>10</v>
      </c>
      <c r="H148" s="840" t="s">
        <v>408</v>
      </c>
      <c r="I148" s="1232">
        <f>SUM(I149:I152)</f>
        <v>439094</v>
      </c>
      <c r="J148" s="1232" t="e">
        <f>SUM(J149:J152)</f>
        <v>#N/A</v>
      </c>
      <c r="K148" s="1232" t="e">
        <f>SUM(K149:K152)</f>
        <v>#N/A</v>
      </c>
      <c r="L148" s="1232" t="e">
        <f>SUM(L149:L152)</f>
        <v>#N/A</v>
      </c>
      <c r="M148" s="1232" t="e">
        <f>SUM(M149:M152)</f>
        <v>#N/A</v>
      </c>
      <c r="N148" s="1232" t="e">
        <f>SUM(N149:N152)</f>
        <v>#N/A</v>
      </c>
      <c r="O148" s="1232">
        <f>SUM(O149:O152)</f>
        <v>332522.09999999998</v>
      </c>
      <c r="P148" s="1321"/>
    </row>
    <row r="149" spans="1:16" s="1241" customFormat="1" ht="18" customHeight="1" x14ac:dyDescent="0.25">
      <c r="A149" s="1293"/>
      <c r="B149" s="1236"/>
      <c r="C149" s="1236"/>
      <c r="D149" s="1236"/>
      <c r="E149" s="1294"/>
      <c r="F149" s="1236"/>
      <c r="G149" s="1239"/>
      <c r="H149" s="840" t="s">
        <v>4</v>
      </c>
      <c r="I149" s="1232">
        <f>I154+I160+I166+I172</f>
        <v>0</v>
      </c>
      <c r="J149" s="1232">
        <f>J154+J160+J166+J172</f>
        <v>1</v>
      </c>
      <c r="K149" s="1232">
        <f>K154+K160+K166+K172</f>
        <v>2</v>
      </c>
      <c r="L149" s="1232">
        <f>L154+L160+L166+L172</f>
        <v>3</v>
      </c>
      <c r="M149" s="1232">
        <f>M154+M160+M166+M172</f>
        <v>4</v>
      </c>
      <c r="N149" s="1232">
        <f>N154+N160+N166+N172</f>
        <v>5</v>
      </c>
      <c r="O149" s="1232">
        <f>O154+O160+O166+O172</f>
        <v>0</v>
      </c>
    </row>
    <row r="150" spans="1:16" s="1241" customFormat="1" ht="20.25" customHeight="1" x14ac:dyDescent="0.25">
      <c r="A150" s="1293"/>
      <c r="B150" s="1236"/>
      <c r="C150" s="1236"/>
      <c r="D150" s="1236"/>
      <c r="E150" s="1294"/>
      <c r="F150" s="1236"/>
      <c r="G150" s="1239"/>
      <c r="H150" s="840" t="s">
        <v>3</v>
      </c>
      <c r="I150" s="1232">
        <f>I155+I161+I167+I173</f>
        <v>133517.4</v>
      </c>
      <c r="J150" s="1232" t="e">
        <f>J155+J161+J167+J173</f>
        <v>#N/A</v>
      </c>
      <c r="K150" s="1232" t="e">
        <f>K155+K161+K167+K173</f>
        <v>#N/A</v>
      </c>
      <c r="L150" s="1232" t="e">
        <f>L155+L161+L167+L173</f>
        <v>#N/A</v>
      </c>
      <c r="M150" s="1232" t="e">
        <f>M155+M161+M167+M173</f>
        <v>#N/A</v>
      </c>
      <c r="N150" s="1232" t="e">
        <f>N155+N161+N167+N173</f>
        <v>#N/A</v>
      </c>
      <c r="O150" s="1232">
        <f>O155+O161+O167+O173</f>
        <v>105705.20000000001</v>
      </c>
    </row>
    <row r="151" spans="1:16" s="1241" customFormat="1" ht="18.75" customHeight="1" x14ac:dyDescent="0.25">
      <c r="A151" s="1293"/>
      <c r="B151" s="1236"/>
      <c r="C151" s="1236"/>
      <c r="D151" s="1236"/>
      <c r="E151" s="1294"/>
      <c r="F151" s="1236"/>
      <c r="G151" s="1239"/>
      <c r="H151" s="840" t="s">
        <v>2</v>
      </c>
      <c r="I151" s="1232">
        <f>I156+I162+I168+I174</f>
        <v>305576.60000000003</v>
      </c>
      <c r="J151" s="1232" t="e">
        <f>J156+J162+J168+J174</f>
        <v>#N/A</v>
      </c>
      <c r="K151" s="1232" t="e">
        <f>K156+K162+K168+K174</f>
        <v>#N/A</v>
      </c>
      <c r="L151" s="1232" t="e">
        <f>L156+L162+L168+L174</f>
        <v>#N/A</v>
      </c>
      <c r="M151" s="1232" t="e">
        <f>M156+M162+M168+M174</f>
        <v>#N/A</v>
      </c>
      <c r="N151" s="1232" t="e">
        <f>N156+N162+N168+N174</f>
        <v>#N/A</v>
      </c>
      <c r="O151" s="1232">
        <f>O156+O162+O168+O174</f>
        <v>226816.89999999997</v>
      </c>
    </row>
    <row r="152" spans="1:16" s="1241" customFormat="1" ht="21" customHeight="1" x14ac:dyDescent="0.25">
      <c r="A152" s="1293"/>
      <c r="B152" s="1236"/>
      <c r="C152" s="1236"/>
      <c r="D152" s="1236"/>
      <c r="E152" s="1292"/>
      <c r="F152" s="1236"/>
      <c r="G152" s="1239"/>
      <c r="H152" s="1233" t="s">
        <v>1</v>
      </c>
      <c r="I152" s="1232">
        <f>I157+I163+I169+I175</f>
        <v>0</v>
      </c>
      <c r="J152" s="1232">
        <f>J157+J163+J169+J175</f>
        <v>1</v>
      </c>
      <c r="K152" s="1232">
        <f>K157+K163+K169+K175</f>
        <v>2</v>
      </c>
      <c r="L152" s="1232">
        <f>L157+L163+L169+L175</f>
        <v>3</v>
      </c>
      <c r="M152" s="1232">
        <f>M157+M163+M169+M175</f>
        <v>4</v>
      </c>
      <c r="N152" s="1232">
        <f>N157+N163+N169+N175</f>
        <v>5</v>
      </c>
      <c r="O152" s="1232">
        <f>O157+O163+O169+O175</f>
        <v>0</v>
      </c>
    </row>
    <row r="153" spans="1:16" s="1241" customFormat="1" ht="18.75" customHeight="1" x14ac:dyDescent="0.25">
      <c r="A153" s="1293" t="s">
        <v>1206</v>
      </c>
      <c r="B153" s="1236" t="s">
        <v>2220</v>
      </c>
      <c r="C153" s="1236" t="s">
        <v>17</v>
      </c>
      <c r="D153" s="1236" t="s">
        <v>2201</v>
      </c>
      <c r="E153" s="1295" t="s">
        <v>2219</v>
      </c>
      <c r="F153" s="1236" t="s">
        <v>1997</v>
      </c>
      <c r="G153" s="1239" t="s">
        <v>23</v>
      </c>
      <c r="H153" s="840" t="s">
        <v>408</v>
      </c>
      <c r="I153" s="1232">
        <f>SUM(I154:I157)</f>
        <v>145442.59999999998</v>
      </c>
      <c r="J153" s="1232" t="e">
        <f>SUM(J154:J157)</f>
        <v>#N/A</v>
      </c>
      <c r="K153" s="1232" t="e">
        <f>SUM(K154:K157)</f>
        <v>#N/A</v>
      </c>
      <c r="L153" s="1232" t="e">
        <f>SUM(L154:L157)</f>
        <v>#N/A</v>
      </c>
      <c r="M153" s="1232" t="e">
        <f>SUM(M154:M157)</f>
        <v>#N/A</v>
      </c>
      <c r="N153" s="1232" t="e">
        <f>SUM(N154:N157)</f>
        <v>#N/A</v>
      </c>
      <c r="O153" s="1232">
        <f>SUM(O154:O157)</f>
        <v>110961</v>
      </c>
    </row>
    <row r="154" spans="1:16" s="1241" customFormat="1" ht="20.25" customHeight="1" x14ac:dyDescent="0.25">
      <c r="A154" s="1293"/>
      <c r="B154" s="1236"/>
      <c r="C154" s="1236"/>
      <c r="D154" s="1236"/>
      <c r="E154" s="1294"/>
      <c r="F154" s="1236"/>
      <c r="G154" s="1239"/>
      <c r="H154" s="840" t="s">
        <v>4</v>
      </c>
      <c r="I154" s="1232">
        <v>0</v>
      </c>
      <c r="J154" s="1232">
        <v>1</v>
      </c>
      <c r="K154" s="1232">
        <v>2</v>
      </c>
      <c r="L154" s="1232">
        <v>3</v>
      </c>
      <c r="M154" s="1232">
        <v>4</v>
      </c>
      <c r="N154" s="1232">
        <v>5</v>
      </c>
      <c r="O154" s="1232">
        <v>0</v>
      </c>
    </row>
    <row r="155" spans="1:16" s="1241" customFormat="1" ht="19.5" customHeight="1" x14ac:dyDescent="0.25">
      <c r="A155" s="1293"/>
      <c r="B155" s="1236"/>
      <c r="C155" s="1236"/>
      <c r="D155" s="1236"/>
      <c r="E155" s="1294"/>
      <c r="F155" s="1236"/>
      <c r="G155" s="1239"/>
      <c r="H155" s="840" t="s">
        <v>3</v>
      </c>
      <c r="I155" s="1232">
        <f>43723+3814.7-21.9-3776.6-32.1+4123.6</f>
        <v>47830.7</v>
      </c>
      <c r="J155" s="1232" t="e">
        <f>#N/A</f>
        <v>#N/A</v>
      </c>
      <c r="K155" s="1232" t="e">
        <f>#N/A</f>
        <v>#N/A</v>
      </c>
      <c r="L155" s="1232" t="e">
        <f>#N/A</f>
        <v>#N/A</v>
      </c>
      <c r="M155" s="1232" t="e">
        <f>#N/A</f>
        <v>#N/A</v>
      </c>
      <c r="N155" s="1232" t="e">
        <f>#N/A</f>
        <v>#N/A</v>
      </c>
      <c r="O155" s="1232">
        <v>37273.800000000003</v>
      </c>
    </row>
    <row r="156" spans="1:16" s="1241" customFormat="1" ht="20.25" customHeight="1" x14ac:dyDescent="0.25">
      <c r="A156" s="1293"/>
      <c r="B156" s="1236"/>
      <c r="C156" s="1236"/>
      <c r="D156" s="1236"/>
      <c r="E156" s="1294"/>
      <c r="F156" s="1236"/>
      <c r="G156" s="1239"/>
      <c r="H156" s="840" t="s">
        <v>2</v>
      </c>
      <c r="I156" s="1232">
        <v>97611.9</v>
      </c>
      <c r="J156" s="1232" t="e">
        <f>#N/A</f>
        <v>#N/A</v>
      </c>
      <c r="K156" s="1232" t="e">
        <f>#N/A</f>
        <v>#N/A</v>
      </c>
      <c r="L156" s="1232" t="e">
        <f>#N/A</f>
        <v>#N/A</v>
      </c>
      <c r="M156" s="1232" t="e">
        <f>#N/A</f>
        <v>#N/A</v>
      </c>
      <c r="N156" s="1232" t="e">
        <f>#N/A</f>
        <v>#N/A</v>
      </c>
      <c r="O156" s="1232">
        <v>73687.199999999997</v>
      </c>
    </row>
    <row r="157" spans="1:16" s="1241" customFormat="1" ht="21" customHeight="1" x14ac:dyDescent="0.25">
      <c r="A157" s="1293"/>
      <c r="B157" s="1236"/>
      <c r="C157" s="1236"/>
      <c r="D157" s="1236"/>
      <c r="E157" s="1292"/>
      <c r="F157" s="1236"/>
      <c r="G157" s="1239"/>
      <c r="H157" s="1233" t="s">
        <v>1</v>
      </c>
      <c r="I157" s="1232">
        <v>0</v>
      </c>
      <c r="J157" s="1232">
        <v>1</v>
      </c>
      <c r="K157" s="1232">
        <v>2</v>
      </c>
      <c r="L157" s="1232">
        <v>3</v>
      </c>
      <c r="M157" s="1232">
        <v>4</v>
      </c>
      <c r="N157" s="1232">
        <v>5</v>
      </c>
      <c r="O157" s="1232">
        <v>0</v>
      </c>
    </row>
    <row r="158" spans="1:16" s="1241" customFormat="1" ht="91.5" customHeight="1" x14ac:dyDescent="0.25">
      <c r="A158" s="1296" t="s">
        <v>2218</v>
      </c>
      <c r="B158" s="1233" t="s">
        <v>2217</v>
      </c>
      <c r="C158" s="1233" t="s">
        <v>21</v>
      </c>
      <c r="D158" s="1233" t="s">
        <v>2189</v>
      </c>
      <c r="E158" s="1234" t="s">
        <v>284</v>
      </c>
      <c r="F158" s="1233" t="s">
        <v>1994</v>
      </c>
      <c r="G158" s="1238" t="s">
        <v>2216</v>
      </c>
      <c r="H158" s="1233" t="s">
        <v>284</v>
      </c>
      <c r="I158" s="1232" t="s">
        <v>284</v>
      </c>
      <c r="J158" s="1232" t="s">
        <v>284</v>
      </c>
      <c r="K158" s="1232" t="s">
        <v>284</v>
      </c>
      <c r="L158" s="1232" t="s">
        <v>284</v>
      </c>
      <c r="M158" s="1232" t="s">
        <v>284</v>
      </c>
      <c r="N158" s="1232" t="s">
        <v>284</v>
      </c>
      <c r="O158" s="1232" t="s">
        <v>284</v>
      </c>
    </row>
    <row r="159" spans="1:16" s="1241" customFormat="1" ht="21.75" customHeight="1" x14ac:dyDescent="0.25">
      <c r="A159" s="1293" t="s">
        <v>1202</v>
      </c>
      <c r="B159" s="1236" t="s">
        <v>2215</v>
      </c>
      <c r="C159" s="1236" t="s">
        <v>17</v>
      </c>
      <c r="D159" s="1236" t="s">
        <v>2214</v>
      </c>
      <c r="E159" s="1295" t="s">
        <v>2213</v>
      </c>
      <c r="F159" s="1236" t="s">
        <v>1997</v>
      </c>
      <c r="G159" s="1239" t="s">
        <v>23</v>
      </c>
      <c r="H159" s="840" t="s">
        <v>408</v>
      </c>
      <c r="I159" s="1232">
        <f>SUM(I160:I163)</f>
        <v>180842.40000000002</v>
      </c>
      <c r="J159" s="1232">
        <f>SUM(J160:J163)</f>
        <v>184375.80000000002</v>
      </c>
      <c r="K159" s="1232">
        <f>SUM(K160:K163)</f>
        <v>184375.80000000002</v>
      </c>
      <c r="L159" s="1232">
        <f>SUM(L160:L163)</f>
        <v>184375.80000000002</v>
      </c>
      <c r="M159" s="1232">
        <f>SUM(M160:M163)</f>
        <v>184375.80000000002</v>
      </c>
      <c r="N159" s="1232">
        <f>SUM(N160:N163)</f>
        <v>184375.80000000002</v>
      </c>
      <c r="O159" s="1232">
        <f>SUM(O160:O163)</f>
        <v>134880</v>
      </c>
    </row>
    <row r="160" spans="1:16" s="1241" customFormat="1" ht="18.75" customHeight="1" x14ac:dyDescent="0.25">
      <c r="A160" s="1293"/>
      <c r="B160" s="1236"/>
      <c r="C160" s="1236"/>
      <c r="D160" s="1236"/>
      <c r="E160" s="1294"/>
      <c r="F160" s="1236"/>
      <c r="G160" s="1239"/>
      <c r="H160" s="840" t="s">
        <v>4</v>
      </c>
      <c r="I160" s="1232">
        <v>0</v>
      </c>
      <c r="J160" s="1232">
        <v>0</v>
      </c>
      <c r="K160" s="1232">
        <v>0</v>
      </c>
      <c r="L160" s="1232">
        <v>0</v>
      </c>
      <c r="M160" s="1232">
        <v>0</v>
      </c>
      <c r="N160" s="1232">
        <v>0</v>
      </c>
      <c r="O160" s="1232">
        <v>0</v>
      </c>
    </row>
    <row r="161" spans="1:15" s="1241" customFormat="1" ht="21.75" customHeight="1" x14ac:dyDescent="0.25">
      <c r="A161" s="1293"/>
      <c r="B161" s="1236"/>
      <c r="C161" s="1236"/>
      <c r="D161" s="1236"/>
      <c r="E161" s="1294"/>
      <c r="F161" s="1236"/>
      <c r="G161" s="1239"/>
      <c r="H161" s="840" t="s">
        <v>3</v>
      </c>
      <c r="I161" s="1232">
        <v>40580.800000000003</v>
      </c>
      <c r="J161" s="1232">
        <v>40591.599999999999</v>
      </c>
      <c r="K161" s="1232">
        <v>40591.599999999999</v>
      </c>
      <c r="L161" s="1232">
        <v>40591.599999999999</v>
      </c>
      <c r="M161" s="1232">
        <v>40591.599999999999</v>
      </c>
      <c r="N161" s="1232">
        <v>40591.599999999999</v>
      </c>
      <c r="O161" s="1232">
        <v>33186.400000000001</v>
      </c>
    </row>
    <row r="162" spans="1:15" s="1241" customFormat="1" ht="24" customHeight="1" x14ac:dyDescent="0.25">
      <c r="A162" s="1293"/>
      <c r="B162" s="1236"/>
      <c r="C162" s="1236"/>
      <c r="D162" s="1236"/>
      <c r="E162" s="1294"/>
      <c r="F162" s="1236"/>
      <c r="G162" s="1239"/>
      <c r="H162" s="840" t="s">
        <v>2</v>
      </c>
      <c r="I162" s="1232">
        <v>140261.6</v>
      </c>
      <c r="J162" s="1232">
        <v>143784.20000000001</v>
      </c>
      <c r="K162" s="1232">
        <v>143784.20000000001</v>
      </c>
      <c r="L162" s="1232">
        <v>143784.20000000001</v>
      </c>
      <c r="M162" s="1232">
        <v>143784.20000000001</v>
      </c>
      <c r="N162" s="1232">
        <v>143784.20000000001</v>
      </c>
      <c r="O162" s="1232">
        <v>101693.6</v>
      </c>
    </row>
    <row r="163" spans="1:15" s="1241" customFormat="1" ht="21" customHeight="1" x14ac:dyDescent="0.25">
      <c r="A163" s="1293"/>
      <c r="B163" s="1236"/>
      <c r="C163" s="1236"/>
      <c r="D163" s="1236"/>
      <c r="E163" s="1292"/>
      <c r="F163" s="1236"/>
      <c r="G163" s="1239"/>
      <c r="H163" s="1233" t="s">
        <v>1</v>
      </c>
      <c r="I163" s="1232">
        <v>0</v>
      </c>
      <c r="J163" s="1232">
        <v>0</v>
      </c>
      <c r="K163" s="1232">
        <v>0</v>
      </c>
      <c r="L163" s="1232">
        <v>0</v>
      </c>
      <c r="M163" s="1232">
        <v>0</v>
      </c>
      <c r="N163" s="1232">
        <v>0</v>
      </c>
      <c r="O163" s="1232">
        <v>0</v>
      </c>
    </row>
    <row r="164" spans="1:15" s="1241" customFormat="1" ht="102" customHeight="1" x14ac:dyDescent="0.25">
      <c r="A164" s="1296" t="s">
        <v>2212</v>
      </c>
      <c r="B164" s="1233" t="s">
        <v>2211</v>
      </c>
      <c r="C164" s="1233" t="s">
        <v>21</v>
      </c>
      <c r="D164" s="1233" t="s">
        <v>2189</v>
      </c>
      <c r="E164" s="1234" t="s">
        <v>284</v>
      </c>
      <c r="F164" s="1233" t="s">
        <v>1994</v>
      </c>
      <c r="G164" s="1238" t="s">
        <v>2210</v>
      </c>
      <c r="H164" s="1233" t="s">
        <v>284</v>
      </c>
      <c r="I164" s="1232" t="s">
        <v>284</v>
      </c>
      <c r="J164" s="1232" t="s">
        <v>284</v>
      </c>
      <c r="K164" s="1232" t="s">
        <v>284</v>
      </c>
      <c r="L164" s="1232" t="s">
        <v>284</v>
      </c>
      <c r="M164" s="1232" t="s">
        <v>284</v>
      </c>
      <c r="N164" s="1232" t="s">
        <v>284</v>
      </c>
      <c r="O164" s="1232" t="s">
        <v>284</v>
      </c>
    </row>
    <row r="165" spans="1:15" s="1241" customFormat="1" ht="21.75" customHeight="1" x14ac:dyDescent="0.25">
      <c r="A165" s="1293" t="s">
        <v>2209</v>
      </c>
      <c r="B165" s="1236" t="s">
        <v>2208</v>
      </c>
      <c r="C165" s="1236" t="s">
        <v>17</v>
      </c>
      <c r="D165" s="1236" t="s">
        <v>2201</v>
      </c>
      <c r="E165" s="1295" t="s">
        <v>2207</v>
      </c>
      <c r="F165" s="1236" t="s">
        <v>1997</v>
      </c>
      <c r="G165" s="1239" t="s">
        <v>23</v>
      </c>
      <c r="H165" s="840" t="s">
        <v>408</v>
      </c>
      <c r="I165" s="1232">
        <f>SUM(I166:I169)</f>
        <v>9864</v>
      </c>
      <c r="J165" s="1232">
        <f>SUM(J166:J169)</f>
        <v>9864</v>
      </c>
      <c r="K165" s="1232">
        <f>SUM(K166:K169)</f>
        <v>9864</v>
      </c>
      <c r="L165" s="1232">
        <f>SUM(L166:L169)</f>
        <v>9864</v>
      </c>
      <c r="M165" s="1232">
        <f>SUM(M166:M169)</f>
        <v>9864</v>
      </c>
      <c r="N165" s="1232">
        <f>SUM(N166:N169)</f>
        <v>9864</v>
      </c>
      <c r="O165" s="1232">
        <f>SUM(O166:O169)</f>
        <v>7623.9</v>
      </c>
    </row>
    <row r="166" spans="1:15" s="1241" customFormat="1" ht="19.5" customHeight="1" x14ac:dyDescent="0.25">
      <c r="A166" s="1293"/>
      <c r="B166" s="1236"/>
      <c r="C166" s="1236"/>
      <c r="D166" s="1236"/>
      <c r="E166" s="1294"/>
      <c r="F166" s="1236"/>
      <c r="G166" s="1239"/>
      <c r="H166" s="840" t="s">
        <v>4</v>
      </c>
      <c r="I166" s="1232">
        <v>0</v>
      </c>
      <c r="J166" s="1232">
        <v>0</v>
      </c>
      <c r="K166" s="1232">
        <v>0</v>
      </c>
      <c r="L166" s="1232">
        <v>0</v>
      </c>
      <c r="M166" s="1232">
        <v>0</v>
      </c>
      <c r="N166" s="1232">
        <v>0</v>
      </c>
      <c r="O166" s="1232">
        <v>0</v>
      </c>
    </row>
    <row r="167" spans="1:15" s="1241" customFormat="1" ht="21" customHeight="1" x14ac:dyDescent="0.25">
      <c r="A167" s="1293"/>
      <c r="B167" s="1236"/>
      <c r="C167" s="1236"/>
      <c r="D167" s="1236"/>
      <c r="E167" s="1294"/>
      <c r="F167" s="1236"/>
      <c r="G167" s="1239"/>
      <c r="H167" s="840" t="s">
        <v>3</v>
      </c>
      <c r="I167" s="1232">
        <v>4331.8</v>
      </c>
      <c r="J167" s="1232">
        <v>4331.8</v>
      </c>
      <c r="K167" s="1232">
        <v>4331.8</v>
      </c>
      <c r="L167" s="1232">
        <v>4331.8</v>
      </c>
      <c r="M167" s="1232">
        <v>4331.8</v>
      </c>
      <c r="N167" s="1232">
        <v>4331.8</v>
      </c>
      <c r="O167" s="1232">
        <v>3361.1</v>
      </c>
    </row>
    <row r="168" spans="1:15" s="1241" customFormat="1" ht="22.5" customHeight="1" x14ac:dyDescent="0.25">
      <c r="A168" s="1293"/>
      <c r="B168" s="1236"/>
      <c r="C168" s="1236"/>
      <c r="D168" s="1236"/>
      <c r="E168" s="1294"/>
      <c r="F168" s="1236"/>
      <c r="G168" s="1239"/>
      <c r="H168" s="840" t="s">
        <v>2</v>
      </c>
      <c r="I168" s="1232">
        <v>5532.2</v>
      </c>
      <c r="J168" s="1232">
        <v>5532.2</v>
      </c>
      <c r="K168" s="1232">
        <v>5532.2</v>
      </c>
      <c r="L168" s="1232">
        <v>5532.2</v>
      </c>
      <c r="M168" s="1232">
        <v>5532.2</v>
      </c>
      <c r="N168" s="1232">
        <v>5532.2</v>
      </c>
      <c r="O168" s="1232">
        <v>4262.8</v>
      </c>
    </row>
    <row r="169" spans="1:15" s="1241" customFormat="1" ht="21.75" customHeight="1" x14ac:dyDescent="0.25">
      <c r="A169" s="1293"/>
      <c r="B169" s="1236"/>
      <c r="C169" s="1236"/>
      <c r="D169" s="1236"/>
      <c r="E169" s="1292"/>
      <c r="F169" s="1236"/>
      <c r="G169" s="1239"/>
      <c r="H169" s="1233" t="s">
        <v>1</v>
      </c>
      <c r="I169" s="1232">
        <v>0</v>
      </c>
      <c r="J169" s="1232">
        <v>0</v>
      </c>
      <c r="K169" s="1232">
        <v>0</v>
      </c>
      <c r="L169" s="1232">
        <v>0</v>
      </c>
      <c r="M169" s="1232">
        <v>0</v>
      </c>
      <c r="N169" s="1232">
        <v>0</v>
      </c>
      <c r="O169" s="1232">
        <v>0</v>
      </c>
    </row>
    <row r="170" spans="1:15" s="1241" customFormat="1" ht="90" customHeight="1" x14ac:dyDescent="0.25">
      <c r="A170" s="1296" t="s">
        <v>2206</v>
      </c>
      <c r="B170" s="1233" t="s">
        <v>2205</v>
      </c>
      <c r="C170" s="1233" t="s">
        <v>21</v>
      </c>
      <c r="D170" s="1233" t="s">
        <v>1995</v>
      </c>
      <c r="E170" s="1234" t="s">
        <v>284</v>
      </c>
      <c r="F170" s="1233" t="s">
        <v>1994</v>
      </c>
      <c r="G170" s="1238" t="s">
        <v>2204</v>
      </c>
      <c r="H170" s="1233" t="s">
        <v>284</v>
      </c>
      <c r="I170" s="1232" t="s">
        <v>284</v>
      </c>
      <c r="J170" s="1232" t="s">
        <v>284</v>
      </c>
      <c r="K170" s="1232" t="s">
        <v>284</v>
      </c>
      <c r="L170" s="1232" t="s">
        <v>284</v>
      </c>
      <c r="M170" s="1232" t="s">
        <v>284</v>
      </c>
      <c r="N170" s="1232" t="s">
        <v>284</v>
      </c>
      <c r="O170" s="1232" t="s">
        <v>284</v>
      </c>
    </row>
    <row r="171" spans="1:15" s="1241" customFormat="1" ht="20.25" customHeight="1" x14ac:dyDescent="0.25">
      <c r="A171" s="1293" t="s">
        <v>2203</v>
      </c>
      <c r="B171" s="1236" t="s">
        <v>2202</v>
      </c>
      <c r="C171" s="1236" t="s">
        <v>17</v>
      </c>
      <c r="D171" s="1236" t="s">
        <v>2201</v>
      </c>
      <c r="E171" s="1295" t="s">
        <v>2200</v>
      </c>
      <c r="F171" s="1236" t="s">
        <v>1997</v>
      </c>
      <c r="G171" s="1239" t="s">
        <v>23</v>
      </c>
      <c r="H171" s="840" t="s">
        <v>408</v>
      </c>
      <c r="I171" s="1232">
        <f>SUM(I172:I175)</f>
        <v>102945</v>
      </c>
      <c r="J171" s="1232">
        <f>SUM(J172:J175)</f>
        <v>102923.6</v>
      </c>
      <c r="K171" s="1232">
        <f>SUM(K172:K175)</f>
        <v>102923.6</v>
      </c>
      <c r="L171" s="1232">
        <f>SUM(L172:L175)</f>
        <v>102923.6</v>
      </c>
      <c r="M171" s="1232">
        <f>SUM(M172:M175)</f>
        <v>102923.6</v>
      </c>
      <c r="N171" s="1232">
        <f>SUM(N172:N175)</f>
        <v>102923.6</v>
      </c>
      <c r="O171" s="1232">
        <f>SUM(O172:O175)</f>
        <v>79057.200000000012</v>
      </c>
    </row>
    <row r="172" spans="1:15" s="1241" customFormat="1" ht="19.5" customHeight="1" x14ac:dyDescent="0.25">
      <c r="A172" s="1293"/>
      <c r="B172" s="1236"/>
      <c r="C172" s="1236"/>
      <c r="D172" s="1236"/>
      <c r="E172" s="1294"/>
      <c r="F172" s="1236"/>
      <c r="G172" s="1239"/>
      <c r="H172" s="840" t="s">
        <v>4</v>
      </c>
      <c r="I172" s="1232">
        <v>0</v>
      </c>
      <c r="J172" s="1232">
        <v>0</v>
      </c>
      <c r="K172" s="1232">
        <v>0</v>
      </c>
      <c r="L172" s="1232">
        <v>0</v>
      </c>
      <c r="M172" s="1232">
        <v>0</v>
      </c>
      <c r="N172" s="1232">
        <v>0</v>
      </c>
      <c r="O172" s="1232">
        <v>0</v>
      </c>
    </row>
    <row r="173" spans="1:15" s="1241" customFormat="1" ht="16.5" customHeight="1" x14ac:dyDescent="0.25">
      <c r="A173" s="1293"/>
      <c r="B173" s="1236"/>
      <c r="C173" s="1236"/>
      <c r="D173" s="1236"/>
      <c r="E173" s="1294"/>
      <c r="F173" s="1236"/>
      <c r="G173" s="1239"/>
      <c r="H173" s="840" t="s">
        <v>3</v>
      </c>
      <c r="I173" s="1232">
        <v>40774.1</v>
      </c>
      <c r="J173" s="1232">
        <v>40763.4</v>
      </c>
      <c r="K173" s="1232">
        <v>40763.4</v>
      </c>
      <c r="L173" s="1232">
        <v>40763.4</v>
      </c>
      <c r="M173" s="1232">
        <v>40763.4</v>
      </c>
      <c r="N173" s="1232">
        <v>40763.4</v>
      </c>
      <c r="O173" s="1232">
        <v>31883.9</v>
      </c>
    </row>
    <row r="174" spans="1:15" s="1241" customFormat="1" ht="18.75" customHeight="1" x14ac:dyDescent="0.25">
      <c r="A174" s="1293"/>
      <c r="B174" s="1236"/>
      <c r="C174" s="1236"/>
      <c r="D174" s="1236"/>
      <c r="E174" s="1294"/>
      <c r="F174" s="1236"/>
      <c r="G174" s="1239"/>
      <c r="H174" s="840" t="s">
        <v>2</v>
      </c>
      <c r="I174" s="1232">
        <v>62170.9</v>
      </c>
      <c r="J174" s="1232">
        <v>62160.2</v>
      </c>
      <c r="K174" s="1232">
        <v>62160.2</v>
      </c>
      <c r="L174" s="1232">
        <v>62160.2</v>
      </c>
      <c r="M174" s="1232">
        <v>62160.2</v>
      </c>
      <c r="N174" s="1232">
        <v>62160.2</v>
      </c>
      <c r="O174" s="1232">
        <v>47173.3</v>
      </c>
    </row>
    <row r="175" spans="1:15" s="1241" customFormat="1" ht="18.75" customHeight="1" x14ac:dyDescent="0.25">
      <c r="A175" s="1293"/>
      <c r="B175" s="1236"/>
      <c r="C175" s="1236"/>
      <c r="D175" s="1236"/>
      <c r="E175" s="1292"/>
      <c r="F175" s="1236"/>
      <c r="G175" s="1239"/>
      <c r="H175" s="1233" t="s">
        <v>1</v>
      </c>
      <c r="I175" s="1232">
        <v>0</v>
      </c>
      <c r="J175" s="1232">
        <v>0</v>
      </c>
      <c r="K175" s="1232">
        <v>0</v>
      </c>
      <c r="L175" s="1232">
        <v>0</v>
      </c>
      <c r="M175" s="1232">
        <v>0</v>
      </c>
      <c r="N175" s="1232">
        <v>0</v>
      </c>
      <c r="O175" s="1232">
        <v>0</v>
      </c>
    </row>
    <row r="176" spans="1:15" s="1241" customFormat="1" ht="87.75" customHeight="1" x14ac:dyDescent="0.25">
      <c r="A176" s="1296" t="s">
        <v>2199</v>
      </c>
      <c r="B176" s="1233" t="s">
        <v>2198</v>
      </c>
      <c r="C176" s="1296" t="s">
        <v>21</v>
      </c>
      <c r="D176" s="1233" t="s">
        <v>1995</v>
      </c>
      <c r="E176" s="1233" t="s">
        <v>284</v>
      </c>
      <c r="F176" s="1233" t="s">
        <v>1994</v>
      </c>
      <c r="G176" s="1238" t="s">
        <v>2197</v>
      </c>
      <c r="H176" s="1233" t="s">
        <v>284</v>
      </c>
      <c r="I176" s="1232" t="s">
        <v>284</v>
      </c>
      <c r="J176" s="1232" t="s">
        <v>284</v>
      </c>
      <c r="K176" s="1232" t="s">
        <v>284</v>
      </c>
      <c r="L176" s="1232" t="s">
        <v>284</v>
      </c>
      <c r="M176" s="1232" t="s">
        <v>284</v>
      </c>
      <c r="N176" s="1232" t="s">
        <v>284</v>
      </c>
      <c r="O176" s="1232" t="s">
        <v>284</v>
      </c>
    </row>
    <row r="177" spans="1:15" s="1241" customFormat="1" ht="16.5" customHeight="1" x14ac:dyDescent="0.25">
      <c r="A177" s="1293" t="s">
        <v>281</v>
      </c>
      <c r="B177" s="1236" t="s">
        <v>2196</v>
      </c>
      <c r="C177" s="1236" t="s">
        <v>10</v>
      </c>
      <c r="D177" s="1236" t="s">
        <v>2186</v>
      </c>
      <c r="E177" s="1320" t="s">
        <v>2195</v>
      </c>
      <c r="F177" s="1236" t="s">
        <v>1997</v>
      </c>
      <c r="G177" s="1239" t="s">
        <v>10</v>
      </c>
      <c r="H177" s="840" t="s">
        <v>408</v>
      </c>
      <c r="I177" s="1232">
        <f>SUM(I178:I181)</f>
        <v>22204</v>
      </c>
      <c r="J177" s="1232">
        <f>SUM(J178:J181)</f>
        <v>29062.799999999999</v>
      </c>
      <c r="K177" s="1232">
        <f>SUM(K178:K181)</f>
        <v>29062.799999999999</v>
      </c>
      <c r="L177" s="1232">
        <f>SUM(L178:L181)</f>
        <v>29062.799999999999</v>
      </c>
      <c r="M177" s="1232">
        <f>SUM(M178:M181)</f>
        <v>29062.799999999999</v>
      </c>
      <c r="N177" s="1232">
        <f>SUM(N178:N181)</f>
        <v>29062.799999999999</v>
      </c>
      <c r="O177" s="1232">
        <f>SUM(O178:O181)</f>
        <v>18963.099999999999</v>
      </c>
    </row>
    <row r="178" spans="1:15" s="1241" customFormat="1" ht="17.25" customHeight="1" x14ac:dyDescent="0.25">
      <c r="A178" s="1293"/>
      <c r="B178" s="1236"/>
      <c r="C178" s="1236"/>
      <c r="D178" s="1236"/>
      <c r="E178" s="1319"/>
      <c r="F178" s="1236"/>
      <c r="G178" s="1239"/>
      <c r="H178" s="840" t="s">
        <v>4</v>
      </c>
      <c r="I178" s="1232">
        <f>I183</f>
        <v>0</v>
      </c>
      <c r="J178" s="1232">
        <f>J183</f>
        <v>0</v>
      </c>
      <c r="K178" s="1232">
        <f>K183</f>
        <v>0</v>
      </c>
      <c r="L178" s="1232">
        <f>L183</f>
        <v>0</v>
      </c>
      <c r="M178" s="1232">
        <f>M183</f>
        <v>0</v>
      </c>
      <c r="N178" s="1232">
        <f>N183</f>
        <v>0</v>
      </c>
      <c r="O178" s="1232">
        <f>O183</f>
        <v>0</v>
      </c>
    </row>
    <row r="179" spans="1:15" s="1241" customFormat="1" ht="17.25" customHeight="1" x14ac:dyDescent="0.25">
      <c r="A179" s="1293"/>
      <c r="B179" s="1236"/>
      <c r="C179" s="1236"/>
      <c r="D179" s="1236"/>
      <c r="E179" s="1319"/>
      <c r="F179" s="1236"/>
      <c r="G179" s="1239"/>
      <c r="H179" s="840" t="s">
        <v>3</v>
      </c>
      <c r="I179" s="1232">
        <f>I184</f>
        <v>0</v>
      </c>
      <c r="J179" s="1232">
        <f>J184</f>
        <v>0</v>
      </c>
      <c r="K179" s="1232">
        <f>K184</f>
        <v>0</v>
      </c>
      <c r="L179" s="1232">
        <f>L184</f>
        <v>0</v>
      </c>
      <c r="M179" s="1232">
        <f>M184</f>
        <v>0</v>
      </c>
      <c r="N179" s="1232">
        <f>N184</f>
        <v>0</v>
      </c>
      <c r="O179" s="1232">
        <f>O184</f>
        <v>0</v>
      </c>
    </row>
    <row r="180" spans="1:15" s="1241" customFormat="1" ht="16.5" customHeight="1" x14ac:dyDescent="0.25">
      <c r="A180" s="1293"/>
      <c r="B180" s="1236"/>
      <c r="C180" s="1236"/>
      <c r="D180" s="1236"/>
      <c r="E180" s="1319"/>
      <c r="F180" s="1236"/>
      <c r="G180" s="1239"/>
      <c r="H180" s="840" t="s">
        <v>2</v>
      </c>
      <c r="I180" s="1232">
        <f>I185</f>
        <v>22204</v>
      </c>
      <c r="J180" s="1232">
        <f>J185</f>
        <v>29062.799999999999</v>
      </c>
      <c r="K180" s="1232">
        <f>K185</f>
        <v>29062.799999999999</v>
      </c>
      <c r="L180" s="1232">
        <f>L185</f>
        <v>29062.799999999999</v>
      </c>
      <c r="M180" s="1232">
        <f>M185</f>
        <v>29062.799999999999</v>
      </c>
      <c r="N180" s="1232">
        <f>N185</f>
        <v>29062.799999999999</v>
      </c>
      <c r="O180" s="1232">
        <f>O185</f>
        <v>18963.099999999999</v>
      </c>
    </row>
    <row r="181" spans="1:15" s="1241" customFormat="1" ht="17.25" customHeight="1" x14ac:dyDescent="0.25">
      <c r="A181" s="1293"/>
      <c r="B181" s="1236"/>
      <c r="C181" s="1236"/>
      <c r="D181" s="1236"/>
      <c r="E181" s="1318"/>
      <c r="F181" s="1236"/>
      <c r="G181" s="1239"/>
      <c r="H181" s="1233" t="s">
        <v>1</v>
      </c>
      <c r="I181" s="1232">
        <f>I186</f>
        <v>0</v>
      </c>
      <c r="J181" s="1232">
        <f>J186</f>
        <v>0</v>
      </c>
      <c r="K181" s="1232">
        <f>K186</f>
        <v>0</v>
      </c>
      <c r="L181" s="1232">
        <f>L186</f>
        <v>0</v>
      </c>
      <c r="M181" s="1232">
        <f>M186</f>
        <v>0</v>
      </c>
      <c r="N181" s="1232">
        <f>N186</f>
        <v>0</v>
      </c>
      <c r="O181" s="1232">
        <f>O186</f>
        <v>0</v>
      </c>
    </row>
    <row r="182" spans="1:15" s="1241" customFormat="1" ht="19.5" customHeight="1" x14ac:dyDescent="0.25">
      <c r="A182" s="1293" t="s">
        <v>1198</v>
      </c>
      <c r="B182" s="1236" t="s">
        <v>2194</v>
      </c>
      <c r="C182" s="1236" t="s">
        <v>17</v>
      </c>
      <c r="D182" s="1236" t="s">
        <v>2193</v>
      </c>
      <c r="E182" s="1295" t="s">
        <v>2192</v>
      </c>
      <c r="F182" s="1236" t="s">
        <v>1997</v>
      </c>
      <c r="G182" s="1239" t="s">
        <v>23</v>
      </c>
      <c r="H182" s="840" t="s">
        <v>408</v>
      </c>
      <c r="I182" s="1232">
        <f>SUM(I183:I186)</f>
        <v>22204</v>
      </c>
      <c r="J182" s="1232">
        <f>SUM(J183:J186)</f>
        <v>29062.799999999999</v>
      </c>
      <c r="K182" s="1232">
        <f>SUM(K183:K186)</f>
        <v>29062.799999999999</v>
      </c>
      <c r="L182" s="1232">
        <f>SUM(L183:L186)</f>
        <v>29062.799999999999</v>
      </c>
      <c r="M182" s="1232">
        <f>SUM(M183:M186)</f>
        <v>29062.799999999999</v>
      </c>
      <c r="N182" s="1232">
        <f>SUM(N183:N186)</f>
        <v>29062.799999999999</v>
      </c>
      <c r="O182" s="1232">
        <f>SUM(O183:O186)</f>
        <v>18963.099999999999</v>
      </c>
    </row>
    <row r="183" spans="1:15" s="1241" customFormat="1" ht="18.75" customHeight="1" x14ac:dyDescent="0.25">
      <c r="A183" s="1293"/>
      <c r="B183" s="1236"/>
      <c r="C183" s="1236"/>
      <c r="D183" s="1236"/>
      <c r="E183" s="1294"/>
      <c r="F183" s="1236"/>
      <c r="G183" s="1239"/>
      <c r="H183" s="840" t="s">
        <v>4</v>
      </c>
      <c r="I183" s="1232">
        <v>0</v>
      </c>
      <c r="J183" s="1232">
        <v>0</v>
      </c>
      <c r="K183" s="1232">
        <v>0</v>
      </c>
      <c r="L183" s="1232">
        <v>0</v>
      </c>
      <c r="M183" s="1232">
        <v>0</v>
      </c>
      <c r="N183" s="1232">
        <v>0</v>
      </c>
      <c r="O183" s="1232">
        <v>0</v>
      </c>
    </row>
    <row r="184" spans="1:15" s="1241" customFormat="1" ht="17.25" customHeight="1" x14ac:dyDescent="0.25">
      <c r="A184" s="1293"/>
      <c r="B184" s="1236"/>
      <c r="C184" s="1236"/>
      <c r="D184" s="1236"/>
      <c r="E184" s="1294"/>
      <c r="F184" s="1236"/>
      <c r="G184" s="1239"/>
      <c r="H184" s="840" t="s">
        <v>3</v>
      </c>
      <c r="I184" s="1232">
        <v>0</v>
      </c>
      <c r="J184" s="1232">
        <v>0</v>
      </c>
      <c r="K184" s="1232">
        <v>0</v>
      </c>
      <c r="L184" s="1232">
        <v>0</v>
      </c>
      <c r="M184" s="1232">
        <v>0</v>
      </c>
      <c r="N184" s="1232">
        <v>0</v>
      </c>
      <c r="O184" s="1232">
        <v>0</v>
      </c>
    </row>
    <row r="185" spans="1:15" s="1241" customFormat="1" ht="20.25" customHeight="1" x14ac:dyDescent="0.25">
      <c r="A185" s="1293"/>
      <c r="B185" s="1236"/>
      <c r="C185" s="1236"/>
      <c r="D185" s="1236"/>
      <c r="E185" s="1294"/>
      <c r="F185" s="1236"/>
      <c r="G185" s="1239"/>
      <c r="H185" s="840" t="s">
        <v>2</v>
      </c>
      <c r="I185" s="1232">
        <v>22204</v>
      </c>
      <c r="J185" s="1232">
        <v>29062.799999999999</v>
      </c>
      <c r="K185" s="1232">
        <v>29062.799999999999</v>
      </c>
      <c r="L185" s="1232">
        <v>29062.799999999999</v>
      </c>
      <c r="M185" s="1232">
        <v>29062.799999999999</v>
      </c>
      <c r="N185" s="1232">
        <v>29062.799999999999</v>
      </c>
      <c r="O185" s="1232">
        <v>18963.099999999999</v>
      </c>
    </row>
    <row r="186" spans="1:15" s="1241" customFormat="1" ht="18.75" customHeight="1" x14ac:dyDescent="0.25">
      <c r="A186" s="1293"/>
      <c r="B186" s="1236"/>
      <c r="C186" s="1236"/>
      <c r="D186" s="1236"/>
      <c r="E186" s="1292"/>
      <c r="F186" s="1236"/>
      <c r="G186" s="1239"/>
      <c r="H186" s="1233" t="s">
        <v>1</v>
      </c>
      <c r="I186" s="1232">
        <v>0</v>
      </c>
      <c r="J186" s="1232">
        <v>0</v>
      </c>
      <c r="K186" s="1232">
        <v>0</v>
      </c>
      <c r="L186" s="1232">
        <v>0</v>
      </c>
      <c r="M186" s="1232">
        <v>0</v>
      </c>
      <c r="N186" s="1232">
        <v>0</v>
      </c>
      <c r="O186" s="1232">
        <v>0</v>
      </c>
    </row>
    <row r="187" spans="1:15" s="1241" customFormat="1" ht="106.5" customHeight="1" x14ac:dyDescent="0.25">
      <c r="A187" s="1296" t="s">
        <v>2191</v>
      </c>
      <c r="B187" s="1233" t="s">
        <v>2190</v>
      </c>
      <c r="C187" s="1233" t="s">
        <v>21</v>
      </c>
      <c r="D187" s="1233" t="s">
        <v>2189</v>
      </c>
      <c r="E187" s="1234" t="s">
        <v>284</v>
      </c>
      <c r="F187" s="1233" t="s">
        <v>1994</v>
      </c>
      <c r="G187" s="1238" t="s">
        <v>2188</v>
      </c>
      <c r="H187" s="1233" t="s">
        <v>284</v>
      </c>
      <c r="I187" s="1232" t="s">
        <v>284</v>
      </c>
      <c r="J187" s="1232" t="s">
        <v>284</v>
      </c>
      <c r="K187" s="1232" t="s">
        <v>284</v>
      </c>
      <c r="L187" s="1232" t="s">
        <v>284</v>
      </c>
      <c r="M187" s="1232" t="s">
        <v>284</v>
      </c>
      <c r="N187" s="1232" t="s">
        <v>284</v>
      </c>
      <c r="O187" s="1232" t="s">
        <v>284</v>
      </c>
    </row>
    <row r="188" spans="1:15" s="1241" customFormat="1" ht="19.5" customHeight="1" x14ac:dyDescent="0.25">
      <c r="A188" s="1293" t="s">
        <v>1193</v>
      </c>
      <c r="B188" s="1236" t="s">
        <v>2187</v>
      </c>
      <c r="C188" s="1236" t="s">
        <v>10</v>
      </c>
      <c r="D188" s="1236" t="s">
        <v>2186</v>
      </c>
      <c r="E188" s="1317" t="s">
        <v>2185</v>
      </c>
      <c r="F188" s="1236" t="s">
        <v>1997</v>
      </c>
      <c r="G188" s="1239" t="s">
        <v>10</v>
      </c>
      <c r="H188" s="840" t="s">
        <v>408</v>
      </c>
      <c r="I188" s="1232">
        <f>SUM(I189:I192)</f>
        <v>1000</v>
      </c>
      <c r="J188" s="1232">
        <f>SUM(J189:J192)</f>
        <v>1002</v>
      </c>
      <c r="K188" s="1232">
        <f>SUM(K189:K192)</f>
        <v>1004</v>
      </c>
      <c r="L188" s="1232">
        <f>SUM(L189:L192)</f>
        <v>1006</v>
      </c>
      <c r="M188" s="1232">
        <f>SUM(M189:M192)</f>
        <v>1008</v>
      </c>
      <c r="N188" s="1232">
        <f>SUM(N189:N192)</f>
        <v>1010</v>
      </c>
      <c r="O188" s="1232">
        <f>SUM(O189:O192)</f>
        <v>739.4</v>
      </c>
    </row>
    <row r="189" spans="1:15" s="1241" customFormat="1" ht="18" customHeight="1" x14ac:dyDescent="0.25">
      <c r="A189" s="1293"/>
      <c r="B189" s="1236"/>
      <c r="C189" s="1236"/>
      <c r="D189" s="1236"/>
      <c r="E189" s="1316"/>
      <c r="F189" s="1236"/>
      <c r="G189" s="1239"/>
      <c r="H189" s="840" t="s">
        <v>4</v>
      </c>
      <c r="I189" s="1232">
        <f>I194</f>
        <v>0</v>
      </c>
      <c r="J189" s="1232">
        <v>1</v>
      </c>
      <c r="K189" s="1232">
        <v>2</v>
      </c>
      <c r="L189" s="1232">
        <v>3</v>
      </c>
      <c r="M189" s="1232">
        <v>4</v>
      </c>
      <c r="N189" s="1232">
        <v>5</v>
      </c>
      <c r="O189" s="1232">
        <v>0</v>
      </c>
    </row>
    <row r="190" spans="1:15" s="1241" customFormat="1" ht="21.75" customHeight="1" x14ac:dyDescent="0.25">
      <c r="A190" s="1293"/>
      <c r="B190" s="1236"/>
      <c r="C190" s="1236"/>
      <c r="D190" s="1236"/>
      <c r="E190" s="1316"/>
      <c r="F190" s="1236"/>
      <c r="G190" s="1239"/>
      <c r="H190" s="840" t="s">
        <v>3</v>
      </c>
      <c r="I190" s="1232">
        <f>I195</f>
        <v>0</v>
      </c>
      <c r="J190" s="1232">
        <f>J195</f>
        <v>0</v>
      </c>
      <c r="K190" s="1232">
        <f>K195</f>
        <v>0</v>
      </c>
      <c r="L190" s="1232">
        <f>L195</f>
        <v>0</v>
      </c>
      <c r="M190" s="1232">
        <f>M195</f>
        <v>0</v>
      </c>
      <c r="N190" s="1232">
        <f>N195</f>
        <v>0</v>
      </c>
      <c r="O190" s="1232">
        <f>O195</f>
        <v>0</v>
      </c>
    </row>
    <row r="191" spans="1:15" s="1241" customFormat="1" ht="20.25" customHeight="1" x14ac:dyDescent="0.25">
      <c r="A191" s="1293"/>
      <c r="B191" s="1236"/>
      <c r="C191" s="1236"/>
      <c r="D191" s="1236"/>
      <c r="E191" s="1316"/>
      <c r="F191" s="1236"/>
      <c r="G191" s="1239"/>
      <c r="H191" s="840" t="s">
        <v>2</v>
      </c>
      <c r="I191" s="1232">
        <f>I196</f>
        <v>1000</v>
      </c>
      <c r="J191" s="1232">
        <f>J196</f>
        <v>1000</v>
      </c>
      <c r="K191" s="1232">
        <f>K196</f>
        <v>1000</v>
      </c>
      <c r="L191" s="1232">
        <f>L196</f>
        <v>1000</v>
      </c>
      <c r="M191" s="1232">
        <f>M196</f>
        <v>1000</v>
      </c>
      <c r="N191" s="1232">
        <f>N196</f>
        <v>1000</v>
      </c>
      <c r="O191" s="1232">
        <f>O196</f>
        <v>739.4</v>
      </c>
    </row>
    <row r="192" spans="1:15" s="1241" customFormat="1" ht="21" customHeight="1" x14ac:dyDescent="0.25">
      <c r="A192" s="1293"/>
      <c r="B192" s="1236"/>
      <c r="C192" s="1236"/>
      <c r="D192" s="1236"/>
      <c r="E192" s="1315"/>
      <c r="F192" s="1236"/>
      <c r="G192" s="1239"/>
      <c r="H192" s="1233" t="s">
        <v>1</v>
      </c>
      <c r="I192" s="1232">
        <v>0</v>
      </c>
      <c r="J192" s="1232">
        <v>1</v>
      </c>
      <c r="K192" s="1232">
        <v>2</v>
      </c>
      <c r="L192" s="1232">
        <v>3</v>
      </c>
      <c r="M192" s="1232">
        <v>4</v>
      </c>
      <c r="N192" s="1232">
        <v>5</v>
      </c>
      <c r="O192" s="1232">
        <v>0</v>
      </c>
    </row>
    <row r="193" spans="1:15" s="1241" customFormat="1" ht="18.75" customHeight="1" x14ac:dyDescent="0.25">
      <c r="A193" s="1293" t="s">
        <v>1190</v>
      </c>
      <c r="B193" s="1236" t="s">
        <v>2184</v>
      </c>
      <c r="C193" s="1236" t="s">
        <v>17</v>
      </c>
      <c r="D193" s="1314" t="s">
        <v>2180</v>
      </c>
      <c r="E193" s="1295" t="s">
        <v>2183</v>
      </c>
      <c r="F193" s="1236" t="s">
        <v>1997</v>
      </c>
      <c r="G193" s="1239" t="s">
        <v>23</v>
      </c>
      <c r="H193" s="840" t="s">
        <v>408</v>
      </c>
      <c r="I193" s="1232">
        <f>SUM(I194:I197)</f>
        <v>1000</v>
      </c>
      <c r="J193" s="1232">
        <f>SUM(J194:J197)</f>
        <v>1000</v>
      </c>
      <c r="K193" s="1232">
        <f>SUM(K194:K197)</f>
        <v>1000</v>
      </c>
      <c r="L193" s="1232">
        <f>SUM(L194:L197)</f>
        <v>1000</v>
      </c>
      <c r="M193" s="1232">
        <f>SUM(M194:M197)</f>
        <v>1000</v>
      </c>
      <c r="N193" s="1232">
        <f>SUM(N194:N197)</f>
        <v>1000</v>
      </c>
      <c r="O193" s="1232">
        <f>SUM(O194:O197)</f>
        <v>739.4</v>
      </c>
    </row>
    <row r="194" spans="1:15" s="1241" customFormat="1" ht="18" customHeight="1" x14ac:dyDescent="0.25">
      <c r="A194" s="1293"/>
      <c r="B194" s="1236"/>
      <c r="C194" s="1236"/>
      <c r="D194" s="1313"/>
      <c r="E194" s="1294"/>
      <c r="F194" s="1236"/>
      <c r="G194" s="1239"/>
      <c r="H194" s="840" t="s">
        <v>4</v>
      </c>
      <c r="I194" s="1232">
        <v>0</v>
      </c>
      <c r="J194" s="1232">
        <v>0</v>
      </c>
      <c r="K194" s="1232">
        <v>0</v>
      </c>
      <c r="L194" s="1232">
        <v>0</v>
      </c>
      <c r="M194" s="1232">
        <v>0</v>
      </c>
      <c r="N194" s="1232">
        <v>0</v>
      </c>
      <c r="O194" s="1232">
        <v>0</v>
      </c>
    </row>
    <row r="195" spans="1:15" s="1241" customFormat="1" ht="18.75" customHeight="1" x14ac:dyDescent="0.25">
      <c r="A195" s="1293"/>
      <c r="B195" s="1236"/>
      <c r="C195" s="1236"/>
      <c r="D195" s="1313"/>
      <c r="E195" s="1294"/>
      <c r="F195" s="1236"/>
      <c r="G195" s="1239"/>
      <c r="H195" s="840" t="s">
        <v>3</v>
      </c>
      <c r="I195" s="1232">
        <v>0</v>
      </c>
      <c r="J195" s="1232">
        <v>0</v>
      </c>
      <c r="K195" s="1232">
        <v>0</v>
      </c>
      <c r="L195" s="1232">
        <v>0</v>
      </c>
      <c r="M195" s="1232">
        <v>0</v>
      </c>
      <c r="N195" s="1232">
        <v>0</v>
      </c>
      <c r="O195" s="1232">
        <v>0</v>
      </c>
    </row>
    <row r="196" spans="1:15" s="1241" customFormat="1" ht="17.25" customHeight="1" x14ac:dyDescent="0.25">
      <c r="A196" s="1293"/>
      <c r="B196" s="1236"/>
      <c r="C196" s="1236"/>
      <c r="D196" s="1313"/>
      <c r="E196" s="1294"/>
      <c r="F196" s="1236"/>
      <c r="G196" s="1239"/>
      <c r="H196" s="840" t="s">
        <v>2</v>
      </c>
      <c r="I196" s="1232">
        <v>1000</v>
      </c>
      <c r="J196" s="1232">
        <v>1000</v>
      </c>
      <c r="K196" s="1232">
        <v>1000</v>
      </c>
      <c r="L196" s="1232">
        <v>1000</v>
      </c>
      <c r="M196" s="1232">
        <v>1000</v>
      </c>
      <c r="N196" s="1232">
        <v>1000</v>
      </c>
      <c r="O196" s="1232">
        <v>739.4</v>
      </c>
    </row>
    <row r="197" spans="1:15" s="1241" customFormat="1" ht="18" customHeight="1" x14ac:dyDescent="0.25">
      <c r="A197" s="1293"/>
      <c r="B197" s="1236"/>
      <c r="C197" s="1236"/>
      <c r="D197" s="1312"/>
      <c r="E197" s="1292"/>
      <c r="F197" s="1236"/>
      <c r="G197" s="1239"/>
      <c r="H197" s="1233" t="s">
        <v>1</v>
      </c>
      <c r="I197" s="1232">
        <v>0</v>
      </c>
      <c r="J197" s="1232">
        <v>0</v>
      </c>
      <c r="K197" s="1232">
        <v>0</v>
      </c>
      <c r="L197" s="1232">
        <v>0</v>
      </c>
      <c r="M197" s="1232">
        <v>0</v>
      </c>
      <c r="N197" s="1232">
        <v>0</v>
      </c>
      <c r="O197" s="1232">
        <v>0</v>
      </c>
    </row>
    <row r="198" spans="1:15" s="1241" customFormat="1" ht="389.25" customHeight="1" x14ac:dyDescent="0.25">
      <c r="A198" s="1311" t="s">
        <v>2182</v>
      </c>
      <c r="B198" s="1308" t="s">
        <v>2181</v>
      </c>
      <c r="C198" s="1308" t="s">
        <v>17</v>
      </c>
      <c r="D198" s="1308" t="s">
        <v>2180</v>
      </c>
      <c r="E198" s="1310" t="s">
        <v>284</v>
      </c>
      <c r="F198" s="1308" t="s">
        <v>1997</v>
      </c>
      <c r="G198" s="1309" t="s">
        <v>2179</v>
      </c>
      <c r="H198" s="1308" t="s">
        <v>284</v>
      </c>
      <c r="I198" s="1307" t="s">
        <v>284</v>
      </c>
      <c r="J198" s="1302" t="s">
        <v>284</v>
      </c>
      <c r="K198" s="1302" t="s">
        <v>284</v>
      </c>
      <c r="L198" s="1302" t="s">
        <v>284</v>
      </c>
      <c r="M198" s="1302" t="s">
        <v>284</v>
      </c>
      <c r="N198" s="1302" t="s">
        <v>284</v>
      </c>
      <c r="O198" s="1307" t="s">
        <v>284</v>
      </c>
    </row>
    <row r="199" spans="1:15" s="1241" customFormat="1" ht="248.25" customHeight="1" x14ac:dyDescent="0.25">
      <c r="A199" s="1306"/>
      <c r="B199" s="1303"/>
      <c r="C199" s="1303"/>
      <c r="D199" s="1303"/>
      <c r="E199" s="1305"/>
      <c r="F199" s="1303"/>
      <c r="G199" s="1304"/>
      <c r="H199" s="1303"/>
      <c r="I199" s="1301"/>
      <c r="J199" s="1302"/>
      <c r="K199" s="1302"/>
      <c r="L199" s="1302"/>
      <c r="M199" s="1302"/>
      <c r="N199" s="1302"/>
      <c r="O199" s="1301"/>
    </row>
    <row r="200" spans="1:15" s="1241" customFormat="1" ht="25.5" customHeight="1" x14ac:dyDescent="0.25">
      <c r="A200" s="1293" t="s">
        <v>1677</v>
      </c>
      <c r="B200" s="1236" t="s">
        <v>2178</v>
      </c>
      <c r="C200" s="1236" t="s">
        <v>10</v>
      </c>
      <c r="D200" s="1236" t="s">
        <v>2177</v>
      </c>
      <c r="E200" s="1295" t="s">
        <v>2176</v>
      </c>
      <c r="F200" s="1236" t="s">
        <v>1997</v>
      </c>
      <c r="G200" s="1236" t="s">
        <v>10</v>
      </c>
      <c r="H200" s="840" t="s">
        <v>408</v>
      </c>
      <c r="I200" s="1232">
        <f>SUM(I201:I204)</f>
        <v>233.4</v>
      </c>
      <c r="J200" s="1232">
        <f>SUM(J201:J204)</f>
        <v>233.4</v>
      </c>
      <c r="K200" s="1232">
        <f>SUM(K201:K204)</f>
        <v>233.4</v>
      </c>
      <c r="L200" s="1232">
        <f>SUM(L201:L204)</f>
        <v>233.4</v>
      </c>
      <c r="M200" s="1232">
        <f>SUM(M201:M204)</f>
        <v>233.4</v>
      </c>
      <c r="N200" s="1232">
        <f>SUM(N201:N204)</f>
        <v>233.4</v>
      </c>
      <c r="O200" s="1232">
        <f>SUM(O201:O204)</f>
        <v>170.7</v>
      </c>
    </row>
    <row r="201" spans="1:15" s="1241" customFormat="1" ht="29.25" customHeight="1" x14ac:dyDescent="0.25">
      <c r="A201" s="1293"/>
      <c r="B201" s="1236"/>
      <c r="C201" s="1236"/>
      <c r="D201" s="1236"/>
      <c r="E201" s="1294"/>
      <c r="F201" s="1236"/>
      <c r="G201" s="1236"/>
      <c r="H201" s="840" t="s">
        <v>4</v>
      </c>
      <c r="I201" s="1232">
        <f>I206</f>
        <v>0</v>
      </c>
      <c r="J201" s="1232">
        <f>J206</f>
        <v>0</v>
      </c>
      <c r="K201" s="1232">
        <f>K206</f>
        <v>0</v>
      </c>
      <c r="L201" s="1232">
        <f>L206</f>
        <v>0</v>
      </c>
      <c r="M201" s="1232">
        <f>M206</f>
        <v>0</v>
      </c>
      <c r="N201" s="1232">
        <f>N206</f>
        <v>0</v>
      </c>
      <c r="O201" s="1232">
        <f>O206</f>
        <v>0</v>
      </c>
    </row>
    <row r="202" spans="1:15" s="1241" customFormat="1" ht="25.5" customHeight="1" x14ac:dyDescent="0.25">
      <c r="A202" s="1293"/>
      <c r="B202" s="1236"/>
      <c r="C202" s="1236"/>
      <c r="D202" s="1236"/>
      <c r="E202" s="1294"/>
      <c r="F202" s="1236"/>
      <c r="G202" s="1236"/>
      <c r="H202" s="840" t="s">
        <v>3</v>
      </c>
      <c r="I202" s="1232">
        <f>I207</f>
        <v>233.4</v>
      </c>
      <c r="J202" s="1232">
        <f>J207</f>
        <v>233.4</v>
      </c>
      <c r="K202" s="1232">
        <f>K207</f>
        <v>233.4</v>
      </c>
      <c r="L202" s="1232">
        <f>L207</f>
        <v>233.4</v>
      </c>
      <c r="M202" s="1232">
        <f>M207</f>
        <v>233.4</v>
      </c>
      <c r="N202" s="1232">
        <f>N207</f>
        <v>233.4</v>
      </c>
      <c r="O202" s="1232">
        <f>O207</f>
        <v>170.7</v>
      </c>
    </row>
    <row r="203" spans="1:15" s="1241" customFormat="1" ht="23.25" customHeight="1" x14ac:dyDescent="0.25">
      <c r="A203" s="1293"/>
      <c r="B203" s="1236"/>
      <c r="C203" s="1236"/>
      <c r="D203" s="1236"/>
      <c r="E203" s="1294"/>
      <c r="F203" s="1236"/>
      <c r="G203" s="1236"/>
      <c r="H203" s="840" t="s">
        <v>2</v>
      </c>
      <c r="I203" s="1232">
        <f>I208</f>
        <v>0</v>
      </c>
      <c r="J203" s="1232">
        <f>J208</f>
        <v>0</v>
      </c>
      <c r="K203" s="1232">
        <f>K208</f>
        <v>0</v>
      </c>
      <c r="L203" s="1232">
        <f>L208</f>
        <v>0</v>
      </c>
      <c r="M203" s="1232">
        <f>M208</f>
        <v>0</v>
      </c>
      <c r="N203" s="1232">
        <f>N208</f>
        <v>0</v>
      </c>
      <c r="O203" s="1232">
        <f>O208</f>
        <v>0</v>
      </c>
    </row>
    <row r="204" spans="1:15" s="1241" customFormat="1" ht="26.25" customHeight="1" x14ac:dyDescent="0.25">
      <c r="A204" s="1293"/>
      <c r="B204" s="1236"/>
      <c r="C204" s="1236"/>
      <c r="D204" s="1236"/>
      <c r="E204" s="1292"/>
      <c r="F204" s="1236"/>
      <c r="G204" s="1236"/>
      <c r="H204" s="1233" t="s">
        <v>1</v>
      </c>
      <c r="I204" s="1232">
        <f>I209</f>
        <v>0</v>
      </c>
      <c r="J204" s="1232">
        <f>J209</f>
        <v>0</v>
      </c>
      <c r="K204" s="1232">
        <f>K209</f>
        <v>0</v>
      </c>
      <c r="L204" s="1232">
        <f>L209</f>
        <v>0</v>
      </c>
      <c r="M204" s="1232">
        <f>M209</f>
        <v>0</v>
      </c>
      <c r="N204" s="1232">
        <f>N209</f>
        <v>0</v>
      </c>
      <c r="O204" s="1232">
        <f>O209</f>
        <v>0</v>
      </c>
    </row>
    <row r="205" spans="1:15" s="1300" customFormat="1" ht="57.75" customHeight="1" x14ac:dyDescent="0.25">
      <c r="A205" s="1240" t="s">
        <v>1178</v>
      </c>
      <c r="B205" s="1239" t="s">
        <v>2175</v>
      </c>
      <c r="C205" s="1239" t="s">
        <v>17</v>
      </c>
      <c r="D205" s="406" t="s">
        <v>2174</v>
      </c>
      <c r="E205" s="406" t="s">
        <v>2173</v>
      </c>
      <c r="F205" s="1239" t="s">
        <v>1997</v>
      </c>
      <c r="G205" s="1239" t="s">
        <v>23</v>
      </c>
      <c r="H205" s="380" t="s">
        <v>408</v>
      </c>
      <c r="I205" s="363">
        <f>SUM(I206:I209)</f>
        <v>233.4</v>
      </c>
      <c r="J205" s="363">
        <f>SUM(J206:J209)</f>
        <v>233.4</v>
      </c>
      <c r="K205" s="363">
        <f>SUM(K206:K209)</f>
        <v>233.4</v>
      </c>
      <c r="L205" s="363">
        <f>SUM(L206:L209)</f>
        <v>233.4</v>
      </c>
      <c r="M205" s="363">
        <f>SUM(M206:M209)</f>
        <v>233.4</v>
      </c>
      <c r="N205" s="363">
        <f>SUM(N206:N209)</f>
        <v>233.4</v>
      </c>
      <c r="O205" s="363">
        <f>SUM(O206:O209)</f>
        <v>170.7</v>
      </c>
    </row>
    <row r="206" spans="1:15" s="1241" customFormat="1" ht="31.5" customHeight="1" x14ac:dyDescent="0.25">
      <c r="A206" s="1240"/>
      <c r="B206" s="1239"/>
      <c r="C206" s="1239"/>
      <c r="D206" s="403"/>
      <c r="E206" s="403"/>
      <c r="F206" s="1239"/>
      <c r="G206" s="1239"/>
      <c r="H206" s="380" t="s">
        <v>4</v>
      </c>
      <c r="I206" s="363">
        <v>0</v>
      </c>
      <c r="J206" s="363">
        <v>0</v>
      </c>
      <c r="K206" s="363">
        <v>0</v>
      </c>
      <c r="L206" s="363">
        <v>0</v>
      </c>
      <c r="M206" s="363">
        <v>0</v>
      </c>
      <c r="N206" s="363">
        <v>0</v>
      </c>
      <c r="O206" s="363">
        <v>0</v>
      </c>
    </row>
    <row r="207" spans="1:15" s="1241" customFormat="1" ht="36" customHeight="1" x14ac:dyDescent="0.25">
      <c r="A207" s="1240"/>
      <c r="B207" s="1239"/>
      <c r="C207" s="1239"/>
      <c r="D207" s="403"/>
      <c r="E207" s="403"/>
      <c r="F207" s="1239"/>
      <c r="G207" s="1239"/>
      <c r="H207" s="380" t="s">
        <v>3</v>
      </c>
      <c r="I207" s="363">
        <v>233.4</v>
      </c>
      <c r="J207" s="363">
        <v>233.4</v>
      </c>
      <c r="K207" s="363">
        <v>233.4</v>
      </c>
      <c r="L207" s="363">
        <v>233.4</v>
      </c>
      <c r="M207" s="363">
        <v>233.4</v>
      </c>
      <c r="N207" s="363">
        <v>233.4</v>
      </c>
      <c r="O207" s="363">
        <v>170.7</v>
      </c>
    </row>
    <row r="208" spans="1:15" s="1241" customFormat="1" ht="30.75" customHeight="1" x14ac:dyDescent="0.25">
      <c r="A208" s="1240"/>
      <c r="B208" s="1239"/>
      <c r="C208" s="1239"/>
      <c r="D208" s="403"/>
      <c r="E208" s="403"/>
      <c r="F208" s="1239"/>
      <c r="G208" s="1239"/>
      <c r="H208" s="380" t="s">
        <v>2</v>
      </c>
      <c r="I208" s="363">
        <v>0</v>
      </c>
      <c r="J208" s="363">
        <v>0</v>
      </c>
      <c r="K208" s="363">
        <v>0</v>
      </c>
      <c r="L208" s="363">
        <v>0</v>
      </c>
      <c r="M208" s="363">
        <v>0</v>
      </c>
      <c r="N208" s="363">
        <v>0</v>
      </c>
      <c r="O208" s="363">
        <v>0</v>
      </c>
    </row>
    <row r="209" spans="1:16" s="1241" customFormat="1" ht="39" customHeight="1" x14ac:dyDescent="0.25">
      <c r="A209" s="1240"/>
      <c r="B209" s="1239"/>
      <c r="C209" s="1239"/>
      <c r="D209" s="402"/>
      <c r="E209" s="402"/>
      <c r="F209" s="1239"/>
      <c r="G209" s="1239"/>
      <c r="H209" s="1238" t="s">
        <v>1</v>
      </c>
      <c r="I209" s="363">
        <v>0</v>
      </c>
      <c r="J209" s="363">
        <v>0</v>
      </c>
      <c r="K209" s="363">
        <v>0</v>
      </c>
      <c r="L209" s="363">
        <v>0</v>
      </c>
      <c r="M209" s="363">
        <v>0</v>
      </c>
      <c r="N209" s="363">
        <v>0</v>
      </c>
      <c r="O209" s="363">
        <v>0</v>
      </c>
    </row>
    <row r="210" spans="1:16" s="1241" customFormat="1" ht="141" customHeight="1" x14ac:dyDescent="0.25">
      <c r="A210" s="1261" t="s">
        <v>2172</v>
      </c>
      <c r="B210" s="1238" t="s">
        <v>2171</v>
      </c>
      <c r="C210" s="1238" t="s">
        <v>21</v>
      </c>
      <c r="D210" s="1238" t="s">
        <v>2170</v>
      </c>
      <c r="E210" s="1238" t="s">
        <v>284</v>
      </c>
      <c r="F210" s="1238" t="s">
        <v>2063</v>
      </c>
      <c r="G210" s="1238" t="s">
        <v>2169</v>
      </c>
      <c r="H210" s="1238" t="s">
        <v>284</v>
      </c>
      <c r="I210" s="363" t="s">
        <v>284</v>
      </c>
      <c r="J210" s="363" t="s">
        <v>284</v>
      </c>
      <c r="K210" s="363" t="s">
        <v>284</v>
      </c>
      <c r="L210" s="363" t="s">
        <v>284</v>
      </c>
      <c r="M210" s="363" t="s">
        <v>284</v>
      </c>
      <c r="N210" s="363" t="s">
        <v>284</v>
      </c>
      <c r="O210" s="363" t="s">
        <v>284</v>
      </c>
    </row>
    <row r="211" spans="1:16" s="1298" customFormat="1" ht="21" customHeight="1" x14ac:dyDescent="0.25">
      <c r="A211" s="1260" t="s">
        <v>2168</v>
      </c>
      <c r="B211" s="1259"/>
      <c r="C211" s="1259"/>
      <c r="D211" s="1259"/>
      <c r="E211" s="1259"/>
      <c r="F211" s="1259"/>
      <c r="G211" s="1259"/>
      <c r="H211" s="1259"/>
      <c r="I211" s="1259"/>
      <c r="J211" s="1259"/>
      <c r="K211" s="1259"/>
      <c r="L211" s="1259"/>
      <c r="M211" s="1259"/>
      <c r="N211" s="1259"/>
      <c r="O211" s="1258"/>
      <c r="P211" s="1299"/>
    </row>
    <row r="212" spans="1:16" s="1298" customFormat="1" ht="5.25" customHeight="1" x14ac:dyDescent="0.25">
      <c r="A212" s="1257"/>
      <c r="B212" s="1256"/>
      <c r="C212" s="1256"/>
      <c r="D212" s="1256"/>
      <c r="E212" s="1256"/>
      <c r="F212" s="1256"/>
      <c r="G212" s="1256"/>
      <c r="H212" s="1256"/>
      <c r="I212" s="1256"/>
      <c r="J212" s="1256"/>
      <c r="K212" s="1256"/>
      <c r="L212" s="1256"/>
      <c r="M212" s="1256"/>
      <c r="N212" s="1256"/>
      <c r="O212" s="1255"/>
      <c r="P212" s="1299"/>
    </row>
    <row r="213" spans="1:16" s="1298" customFormat="1" ht="18" customHeight="1" x14ac:dyDescent="0.25">
      <c r="A213" s="1257"/>
      <c r="B213" s="1256"/>
      <c r="C213" s="1256"/>
      <c r="D213" s="1256"/>
      <c r="E213" s="1256"/>
      <c r="F213" s="1256"/>
      <c r="G213" s="1256"/>
      <c r="H213" s="1256"/>
      <c r="I213" s="1256"/>
      <c r="J213" s="1256"/>
      <c r="K213" s="1256"/>
      <c r="L213" s="1256"/>
      <c r="M213" s="1256"/>
      <c r="N213" s="1256"/>
      <c r="O213" s="1255"/>
      <c r="P213" s="1299">
        <v>9137.6</v>
      </c>
    </row>
    <row r="214" spans="1:16" s="1298" customFormat="1" ht="19.5" customHeight="1" x14ac:dyDescent="0.25">
      <c r="A214" s="1257"/>
      <c r="B214" s="1256"/>
      <c r="C214" s="1256"/>
      <c r="D214" s="1256"/>
      <c r="E214" s="1256"/>
      <c r="F214" s="1256"/>
      <c r="G214" s="1256"/>
      <c r="H214" s="1256"/>
      <c r="I214" s="1256"/>
      <c r="J214" s="1256"/>
      <c r="K214" s="1256"/>
      <c r="L214" s="1256"/>
      <c r="M214" s="1256"/>
      <c r="N214" s="1256"/>
      <c r="O214" s="1255"/>
      <c r="P214" s="1299">
        <v>69141.399999999994</v>
      </c>
    </row>
    <row r="215" spans="1:16" s="1298" customFormat="1" ht="18" customHeight="1" x14ac:dyDescent="0.25">
      <c r="A215" s="1254"/>
      <c r="B215" s="1253"/>
      <c r="C215" s="1253"/>
      <c r="D215" s="1253"/>
      <c r="E215" s="1253"/>
      <c r="F215" s="1253"/>
      <c r="G215" s="1253"/>
      <c r="H215" s="1253"/>
      <c r="I215" s="1253"/>
      <c r="J215" s="1253"/>
      <c r="K215" s="1253"/>
      <c r="L215" s="1253"/>
      <c r="M215" s="1253"/>
      <c r="N215" s="1253"/>
      <c r="O215" s="1252"/>
      <c r="P215" s="1299"/>
    </row>
    <row r="216" spans="1:16" s="1249" customFormat="1" ht="22.5" hidden="1" customHeight="1" x14ac:dyDescent="0.25">
      <c r="A216" s="1240"/>
      <c r="B216" s="1239"/>
      <c r="C216" s="1239"/>
      <c r="D216" s="1248"/>
      <c r="E216" s="320"/>
      <c r="F216" s="1239"/>
      <c r="G216" s="1239"/>
      <c r="H216" s="380" t="s">
        <v>408</v>
      </c>
      <c r="I216" s="363">
        <f>I221+I233+I268+I279+I290+I301+I312+I323+I356+I367+I378+I389+I400+I411+I422+I345</f>
        <v>281925.62095000001</v>
      </c>
      <c r="J216" s="363" t="e">
        <f>J221+J233+J268+J279+J290+J301+J312+J323+J356+J367+J378+J389+J400+J411+J422</f>
        <v>#N/A</v>
      </c>
      <c r="K216" s="363" t="e">
        <f>K221+K233+K268+K279+K290+K301+K312+K323+K356+K367+K378+K389+K400+K411+K422</f>
        <v>#N/A</v>
      </c>
      <c r="L216" s="363" t="e">
        <f>L221+L233+L268+L279+L290+L301+L312+L323+L356+L367+L378+L389+L400+L411+L422</f>
        <v>#N/A</v>
      </c>
      <c r="M216" s="363" t="e">
        <f>M221+M233+M268+M279+M290+M301+M312+M323+M356+M367+M378+M389+M400+M411+M422</f>
        <v>#N/A</v>
      </c>
      <c r="N216" s="363" t="e">
        <f>N221+N233+N268+N279+N290+N301+N312+N323+N356+N367+N378+N389+N400+N411+N422</f>
        <v>#N/A</v>
      </c>
      <c r="O216" s="363">
        <f>O221+O233+O268+O279+O290+O301+O312+O323+O356+O367+O378+O389+O400+O411+O422</f>
        <v>215485.5</v>
      </c>
    </row>
    <row r="217" spans="1:16" s="1249" customFormat="1" ht="21.75" hidden="1" customHeight="1" x14ac:dyDescent="0.25">
      <c r="A217" s="1240"/>
      <c r="B217" s="1239"/>
      <c r="C217" s="1239"/>
      <c r="D217" s="1247"/>
      <c r="E217" s="314"/>
      <c r="F217" s="1239"/>
      <c r="G217" s="1239"/>
      <c r="H217" s="380" t="s">
        <v>4</v>
      </c>
      <c r="I217" s="363">
        <f>I222+I234+I269+I280+I291+I302+I313+I324+I357+I368+I379+I390+I401+I412+I423+I346</f>
        <v>3184.7</v>
      </c>
      <c r="J217" s="363" t="e">
        <f>J222+J234+J269+J280+J291+J302+J313+J324+J357+J368+J379+J390+J401+J412+J423</f>
        <v>#N/A</v>
      </c>
      <c r="K217" s="363" t="e">
        <f>K222+K234+K269+K280+K291+K302+K313+K324+K357+K368+K379+K390+K401+K412+K423</f>
        <v>#N/A</v>
      </c>
      <c r="L217" s="363" t="e">
        <f>L222+L234+L269+L280+L291+L302+L313+L324+L357+L368+L379+L390+L401+L412+L423</f>
        <v>#N/A</v>
      </c>
      <c r="M217" s="363" t="e">
        <f>M222+M234+M269+M280+M291+M302+M313+M324+M357+M368+M379+M390+M401+M412+M423</f>
        <v>#N/A</v>
      </c>
      <c r="N217" s="363" t="e">
        <f>N222+N234+N269+N280+N291+N302+N313+N324+N357+N368+N379+N390+N401+N412+N423</f>
        <v>#N/A</v>
      </c>
      <c r="O217" s="363">
        <f>O222+O234+O269+O280+O291+O302+O313+O324+O357+O368+O379+O390+O401+O412+O423</f>
        <v>3184.7</v>
      </c>
    </row>
    <row r="218" spans="1:16" s="1249" customFormat="1" ht="23.25" hidden="1" customHeight="1" x14ac:dyDescent="0.25">
      <c r="A218" s="1240"/>
      <c r="B218" s="1239"/>
      <c r="C218" s="1239"/>
      <c r="D218" s="1247"/>
      <c r="E218" s="314"/>
      <c r="F218" s="1239"/>
      <c r="G218" s="1239"/>
      <c r="H218" s="380" t="s">
        <v>3</v>
      </c>
      <c r="I218" s="363">
        <f>I223+I235+I270+I281+I292+I303+I314+I325+I358+I369+I380+I391+I402+I413+I424+I347</f>
        <v>39302.212950000001</v>
      </c>
      <c r="J218" s="363" t="e">
        <f>J223+J235+J270+J281+J292+J303+J314+J325+J358+J369+J380+J391+J402+J413+J424</f>
        <v>#N/A</v>
      </c>
      <c r="K218" s="363" t="e">
        <f>K223+K235+K270+K281+K292+K303+K314+K325+K358+K369+K380+K391+K402+K413+K424</f>
        <v>#N/A</v>
      </c>
      <c r="L218" s="363" t="e">
        <f>L223+L235+L270+L281+L292+L303+L314+L325+L358+L369+L380+L391+L402+L413+L424</f>
        <v>#N/A</v>
      </c>
      <c r="M218" s="363" t="e">
        <f>M223+M235+M270+M281+M292+M303+M314+M325+M358+M369+M380+M391+M402+M413+M424</f>
        <v>#N/A</v>
      </c>
      <c r="N218" s="363" t="e">
        <f>N223+N235+N270+N281+N292+N303+N314+N325+N358+N369+N380+N391+N402+N413+N424</f>
        <v>#N/A</v>
      </c>
      <c r="O218" s="363">
        <f>O223+O235+O270+O281+O292+O303+O314+O325+O358+O369+O380+O391+O402+O413+O424</f>
        <v>32463.600000000002</v>
      </c>
    </row>
    <row r="219" spans="1:16" s="1249" customFormat="1" ht="20.25" hidden="1" customHeight="1" x14ac:dyDescent="0.25">
      <c r="A219" s="1240"/>
      <c r="B219" s="1239"/>
      <c r="C219" s="1239"/>
      <c r="D219" s="1247"/>
      <c r="E219" s="314"/>
      <c r="F219" s="1239"/>
      <c r="G219" s="1239"/>
      <c r="H219" s="380" t="s">
        <v>2</v>
      </c>
      <c r="I219" s="363">
        <f>I224+I236+I271+I282+I293+I304+I315+I326+I359+I370+I381+I392+I403+I414+I425+I348</f>
        <v>239438.70799999998</v>
      </c>
      <c r="J219" s="363" t="e">
        <f>J224+J236+J271+J282+J293+J304+J315+J326+J359+J370+J381+J392+J403+J414+J425</f>
        <v>#N/A</v>
      </c>
      <c r="K219" s="363" t="e">
        <f>K224+K236+K271+K282+K293+K304+K315+K326+K359+K370+K381+K392+K403+K414+K425</f>
        <v>#N/A</v>
      </c>
      <c r="L219" s="363" t="e">
        <f>L224+L236+L271+L282+L293+L304+L315+L326+L359+L370+L381+L392+L403+L414+L425</f>
        <v>#N/A</v>
      </c>
      <c r="M219" s="363" t="e">
        <f>M224+M236+M271+M282+M293+M304+M315+M326+M359+M370+M381+M392+M403+M414+M425</f>
        <v>#N/A</v>
      </c>
      <c r="N219" s="363" t="e">
        <f>N224+N236+N271+N282+N293+N304+N315+N326+N359+N370+N381+N392+N403+N414+N425</f>
        <v>#N/A</v>
      </c>
      <c r="O219" s="363">
        <f>O224+O236+O271+O282+O293+O304+O315+O326+O359+O370+O381+O392+O403+O414+O425</f>
        <v>179837.2</v>
      </c>
    </row>
    <row r="220" spans="1:16" s="1249" customFormat="1" ht="24" hidden="1" customHeight="1" x14ac:dyDescent="0.25">
      <c r="A220" s="1240"/>
      <c r="B220" s="1239"/>
      <c r="C220" s="1239"/>
      <c r="D220" s="1246"/>
      <c r="E220" s="309"/>
      <c r="F220" s="1239"/>
      <c r="G220" s="1239"/>
      <c r="H220" s="1238" t="s">
        <v>1</v>
      </c>
      <c r="I220" s="363">
        <f>I225+I237+I272+I283+I294+I305+I316+I327+I360+I371+I382+I393+I404+I415+I426</f>
        <v>0</v>
      </c>
      <c r="J220" s="363" t="e">
        <f>J225+J237+J272+J283+J294+J305+J316+J327+J360+J371+J382+J393+J404+J415+J426</f>
        <v>#N/A</v>
      </c>
      <c r="K220" s="363" t="e">
        <f>K225+K237+K272+K283+K294+K305+K316+K327+K360+K371+K382+K393+K404+K415+K426</f>
        <v>#N/A</v>
      </c>
      <c r="L220" s="363" t="e">
        <f>L225+L237+L272+L283+L294+L305+L316+L327+L360+L371+L382+L393+L404+L415+L426</f>
        <v>#N/A</v>
      </c>
      <c r="M220" s="363" t="e">
        <f>M225+M237+M272+M283+M294+M305+M316+M327+M360+M371+M382+M393+M404+M415+M426</f>
        <v>#N/A</v>
      </c>
      <c r="N220" s="363" t="e">
        <f>N225+N237+N272+N283+N294+N305+N316+N327+N360+N371+N382+N393+N404+N415+N426</f>
        <v>#N/A</v>
      </c>
      <c r="O220" s="363">
        <f>O225+O237+O272+O283+O294+O305+O316+O327+O360+O371+O382+O393+O404+O415+O426</f>
        <v>0</v>
      </c>
    </row>
    <row r="221" spans="1:16" s="1226" customFormat="1" ht="22.5" customHeight="1" x14ac:dyDescent="0.25">
      <c r="A221" s="1240" t="s">
        <v>1149</v>
      </c>
      <c r="B221" s="1239" t="s">
        <v>2167</v>
      </c>
      <c r="C221" s="1239" t="s">
        <v>10</v>
      </c>
      <c r="D221" s="1248" t="s">
        <v>2158</v>
      </c>
      <c r="E221" s="320" t="s">
        <v>2166</v>
      </c>
      <c r="F221" s="1239" t="s">
        <v>1997</v>
      </c>
      <c r="G221" s="1239" t="s">
        <v>10</v>
      </c>
      <c r="H221" s="380" t="s">
        <v>408</v>
      </c>
      <c r="I221" s="363">
        <f>I226</f>
        <v>728.8</v>
      </c>
      <c r="J221" s="363">
        <f>J226</f>
        <v>6800</v>
      </c>
      <c r="K221" s="363">
        <f>K226</f>
        <v>6800</v>
      </c>
      <c r="L221" s="363">
        <f>L226</f>
        <v>6800</v>
      </c>
      <c r="M221" s="363">
        <f>M226</f>
        <v>6800</v>
      </c>
      <c r="N221" s="363">
        <f>N226</f>
        <v>6800</v>
      </c>
      <c r="O221" s="363">
        <f>O226</f>
        <v>728.8</v>
      </c>
    </row>
    <row r="222" spans="1:16" s="1226" customFormat="1" ht="21.75" customHeight="1" x14ac:dyDescent="0.25">
      <c r="A222" s="1240"/>
      <c r="B222" s="1239"/>
      <c r="C222" s="1239"/>
      <c r="D222" s="1247"/>
      <c r="E222" s="314"/>
      <c r="F222" s="1239"/>
      <c r="G222" s="1239"/>
      <c r="H222" s="380" t="s">
        <v>4</v>
      </c>
      <c r="I222" s="363">
        <f>I227</f>
        <v>0</v>
      </c>
      <c r="J222" s="363">
        <f>J227</f>
        <v>0</v>
      </c>
      <c r="K222" s="363">
        <f>K227</f>
        <v>0</v>
      </c>
      <c r="L222" s="363">
        <f>L227</f>
        <v>0</v>
      </c>
      <c r="M222" s="363">
        <f>M227</f>
        <v>0</v>
      </c>
      <c r="N222" s="363">
        <f>N227</f>
        <v>0</v>
      </c>
      <c r="O222" s="363">
        <f>O227</f>
        <v>0</v>
      </c>
    </row>
    <row r="223" spans="1:16" s="1226" customFormat="1" ht="23.25" customHeight="1" x14ac:dyDescent="0.25">
      <c r="A223" s="1240"/>
      <c r="B223" s="1239"/>
      <c r="C223" s="1239"/>
      <c r="D223" s="1247"/>
      <c r="E223" s="314"/>
      <c r="F223" s="1239"/>
      <c r="G223" s="1239"/>
      <c r="H223" s="380" t="s">
        <v>3</v>
      </c>
      <c r="I223" s="363">
        <f>I228</f>
        <v>0</v>
      </c>
      <c r="J223" s="363">
        <f>J228</f>
        <v>0</v>
      </c>
      <c r="K223" s="363">
        <f>K228</f>
        <v>0</v>
      </c>
      <c r="L223" s="363">
        <f>L228</f>
        <v>0</v>
      </c>
      <c r="M223" s="363">
        <f>M228</f>
        <v>0</v>
      </c>
      <c r="N223" s="363">
        <f>N228</f>
        <v>0</v>
      </c>
      <c r="O223" s="363">
        <f>O228</f>
        <v>0</v>
      </c>
    </row>
    <row r="224" spans="1:16" s="1226" customFormat="1" ht="20.25" customHeight="1" x14ac:dyDescent="0.25">
      <c r="A224" s="1240"/>
      <c r="B224" s="1239"/>
      <c r="C224" s="1239"/>
      <c r="D224" s="1247"/>
      <c r="E224" s="314"/>
      <c r="F224" s="1239"/>
      <c r="G224" s="1239"/>
      <c r="H224" s="380" t="s">
        <v>2</v>
      </c>
      <c r="I224" s="363">
        <f>I229</f>
        <v>728.8</v>
      </c>
      <c r="J224" s="363">
        <f>J229</f>
        <v>6800</v>
      </c>
      <c r="K224" s="363">
        <f>K229</f>
        <v>6800</v>
      </c>
      <c r="L224" s="363">
        <f>L229</f>
        <v>6800</v>
      </c>
      <c r="M224" s="363">
        <f>M229</f>
        <v>6800</v>
      </c>
      <c r="N224" s="363">
        <f>N229</f>
        <v>6800</v>
      </c>
      <c r="O224" s="363">
        <f>O229</f>
        <v>728.8</v>
      </c>
    </row>
    <row r="225" spans="1:19" s="1226" customFormat="1" ht="24" customHeight="1" x14ac:dyDescent="0.25">
      <c r="A225" s="1240"/>
      <c r="B225" s="1239"/>
      <c r="C225" s="1239"/>
      <c r="D225" s="1246"/>
      <c r="E225" s="309"/>
      <c r="F225" s="1239"/>
      <c r="G225" s="1239"/>
      <c r="H225" s="1238" t="s">
        <v>1</v>
      </c>
      <c r="I225" s="363">
        <f>I230</f>
        <v>0</v>
      </c>
      <c r="J225" s="363">
        <f>J230</f>
        <v>0</v>
      </c>
      <c r="K225" s="363">
        <f>K230</f>
        <v>0</v>
      </c>
      <c r="L225" s="363">
        <f>L230</f>
        <v>0</v>
      </c>
      <c r="M225" s="363">
        <f>M230</f>
        <v>0</v>
      </c>
      <c r="N225" s="363">
        <f>N230</f>
        <v>0</v>
      </c>
      <c r="O225" s="363">
        <f>O230</f>
        <v>0</v>
      </c>
    </row>
    <row r="226" spans="1:19" s="1226" customFormat="1" ht="20.25" customHeight="1" x14ac:dyDescent="0.25">
      <c r="A226" s="406" t="s">
        <v>1147</v>
      </c>
      <c r="B226" s="320" t="s">
        <v>2165</v>
      </c>
      <c r="C226" s="320" t="s">
        <v>17</v>
      </c>
      <c r="D226" s="1248" t="s">
        <v>2158</v>
      </c>
      <c r="E226" s="1248" t="s">
        <v>2164</v>
      </c>
      <c r="F226" s="1239" t="s">
        <v>1997</v>
      </c>
      <c r="G226" s="320" t="s">
        <v>23</v>
      </c>
      <c r="H226" s="380" t="s">
        <v>408</v>
      </c>
      <c r="I226" s="363">
        <f>SUM(I227:I230)</f>
        <v>728.8</v>
      </c>
      <c r="J226" s="363">
        <f>SUM(J227:J230)</f>
        <v>6800</v>
      </c>
      <c r="K226" s="363">
        <f>SUM(K227:K230)</f>
        <v>6800</v>
      </c>
      <c r="L226" s="363">
        <f>SUM(L227:L230)</f>
        <v>6800</v>
      </c>
      <c r="M226" s="363">
        <f>SUM(M227:M230)</f>
        <v>6800</v>
      </c>
      <c r="N226" s="363">
        <f>SUM(N227:N230)</f>
        <v>6800</v>
      </c>
      <c r="O226" s="363">
        <f>SUM(O227:O230)</f>
        <v>728.8</v>
      </c>
    </row>
    <row r="227" spans="1:19" s="1226" customFormat="1" ht="21" customHeight="1" x14ac:dyDescent="0.25">
      <c r="A227" s="403"/>
      <c r="B227" s="314"/>
      <c r="C227" s="314"/>
      <c r="D227" s="1247"/>
      <c r="E227" s="1247"/>
      <c r="F227" s="1239"/>
      <c r="G227" s="314"/>
      <c r="H227" s="380" t="s">
        <v>4</v>
      </c>
      <c r="I227" s="363">
        <v>0</v>
      </c>
      <c r="J227" s="363">
        <v>0</v>
      </c>
      <c r="K227" s="363">
        <v>0</v>
      </c>
      <c r="L227" s="363">
        <v>0</v>
      </c>
      <c r="M227" s="363">
        <v>0</v>
      </c>
      <c r="N227" s="363">
        <v>0</v>
      </c>
      <c r="O227" s="363">
        <v>0</v>
      </c>
    </row>
    <row r="228" spans="1:19" s="1226" customFormat="1" ht="18.75" customHeight="1" x14ac:dyDescent="0.25">
      <c r="A228" s="403"/>
      <c r="B228" s="314"/>
      <c r="C228" s="314"/>
      <c r="D228" s="1247"/>
      <c r="E228" s="1247"/>
      <c r="F228" s="1239"/>
      <c r="G228" s="314"/>
      <c r="H228" s="380" t="s">
        <v>3</v>
      </c>
      <c r="I228" s="363">
        <v>0</v>
      </c>
      <c r="J228" s="363">
        <v>0</v>
      </c>
      <c r="K228" s="363">
        <v>0</v>
      </c>
      <c r="L228" s="363">
        <v>0</v>
      </c>
      <c r="M228" s="363">
        <v>0</v>
      </c>
      <c r="N228" s="363">
        <v>0</v>
      </c>
      <c r="O228" s="363">
        <v>0</v>
      </c>
    </row>
    <row r="229" spans="1:19" s="1226" customFormat="1" ht="20.25" customHeight="1" x14ac:dyDescent="0.25">
      <c r="A229" s="403"/>
      <c r="B229" s="314"/>
      <c r="C229" s="314"/>
      <c r="D229" s="1247"/>
      <c r="E229" s="1247"/>
      <c r="F229" s="1239"/>
      <c r="G229" s="314"/>
      <c r="H229" s="380" t="s">
        <v>2</v>
      </c>
      <c r="I229" s="363">
        <v>728.8</v>
      </c>
      <c r="J229" s="363">
        <v>6800</v>
      </c>
      <c r="K229" s="363">
        <v>6800</v>
      </c>
      <c r="L229" s="363">
        <v>6800</v>
      </c>
      <c r="M229" s="363">
        <v>6800</v>
      </c>
      <c r="N229" s="363">
        <v>6800</v>
      </c>
      <c r="O229" s="363">
        <v>728.8</v>
      </c>
    </row>
    <row r="230" spans="1:19" s="1226" customFormat="1" ht="37.5" customHeight="1" x14ac:dyDescent="0.25">
      <c r="A230" s="402"/>
      <c r="B230" s="309"/>
      <c r="C230" s="309"/>
      <c r="D230" s="1246"/>
      <c r="E230" s="1246"/>
      <c r="F230" s="1239"/>
      <c r="G230" s="309"/>
      <c r="H230" s="1238" t="s">
        <v>1</v>
      </c>
      <c r="I230" s="363">
        <v>0</v>
      </c>
      <c r="J230" s="363">
        <v>0</v>
      </c>
      <c r="K230" s="363">
        <v>0</v>
      </c>
      <c r="L230" s="363">
        <v>0</v>
      </c>
      <c r="M230" s="363">
        <v>0</v>
      </c>
      <c r="N230" s="363">
        <v>0</v>
      </c>
      <c r="O230" s="363">
        <v>0</v>
      </c>
    </row>
    <row r="231" spans="1:19" s="1226" customFormat="1" ht="114.75" customHeight="1" x14ac:dyDescent="0.25">
      <c r="A231" s="1261" t="s">
        <v>2163</v>
      </c>
      <c r="B231" s="380" t="s">
        <v>2162</v>
      </c>
      <c r="C231" s="380" t="s">
        <v>17</v>
      </c>
      <c r="D231" s="1238" t="s">
        <v>2158</v>
      </c>
      <c r="E231" s="1238" t="s">
        <v>10</v>
      </c>
      <c r="F231" s="1238" t="s">
        <v>1997</v>
      </c>
      <c r="G231" s="380" t="s">
        <v>2161</v>
      </c>
      <c r="H231" s="1238" t="s">
        <v>284</v>
      </c>
      <c r="I231" s="363" t="s">
        <v>284</v>
      </c>
      <c r="J231" s="363" t="s">
        <v>284</v>
      </c>
      <c r="K231" s="363" t="s">
        <v>284</v>
      </c>
      <c r="L231" s="363" t="s">
        <v>284</v>
      </c>
      <c r="M231" s="363" t="s">
        <v>284</v>
      </c>
      <c r="N231" s="363" t="s">
        <v>284</v>
      </c>
      <c r="O231" s="363" t="s">
        <v>284</v>
      </c>
    </row>
    <row r="232" spans="1:19" s="1226" customFormat="1" ht="114.75" customHeight="1" x14ac:dyDescent="0.25">
      <c r="A232" s="1261" t="s">
        <v>2160</v>
      </c>
      <c r="B232" s="380" t="s">
        <v>2159</v>
      </c>
      <c r="C232" s="380" t="s">
        <v>17</v>
      </c>
      <c r="D232" s="1238" t="s">
        <v>2158</v>
      </c>
      <c r="E232" s="1238" t="s">
        <v>10</v>
      </c>
      <c r="F232" s="1238" t="s">
        <v>1997</v>
      </c>
      <c r="G232" s="380" t="s">
        <v>2157</v>
      </c>
      <c r="H232" s="1238" t="s">
        <v>284</v>
      </c>
      <c r="I232" s="363" t="s">
        <v>284</v>
      </c>
      <c r="J232" s="363" t="s">
        <v>284</v>
      </c>
      <c r="K232" s="363" t="s">
        <v>284</v>
      </c>
      <c r="L232" s="363" t="s">
        <v>284</v>
      </c>
      <c r="M232" s="363" t="s">
        <v>284</v>
      </c>
      <c r="N232" s="363" t="s">
        <v>284</v>
      </c>
      <c r="O232" s="363" t="s">
        <v>284</v>
      </c>
    </row>
    <row r="233" spans="1:19" s="1226" customFormat="1" ht="21.75" customHeight="1" x14ac:dyDescent="0.25">
      <c r="A233" s="1240" t="s">
        <v>1132</v>
      </c>
      <c r="B233" s="1239" t="s">
        <v>2156</v>
      </c>
      <c r="C233" s="1239" t="s">
        <v>10</v>
      </c>
      <c r="D233" s="1239" t="s">
        <v>2053</v>
      </c>
      <c r="E233" s="320" t="s">
        <v>2155</v>
      </c>
      <c r="F233" s="1239" t="s">
        <v>1997</v>
      </c>
      <c r="G233" s="1239" t="s">
        <v>10</v>
      </c>
      <c r="H233" s="380" t="s">
        <v>408</v>
      </c>
      <c r="I233" s="363">
        <f>SUM(I234:I237)</f>
        <v>29969.208000000002</v>
      </c>
      <c r="J233" s="363" t="e">
        <f>#N/A</f>
        <v>#N/A</v>
      </c>
      <c r="K233" s="363" t="e">
        <f>#N/A</f>
        <v>#N/A</v>
      </c>
      <c r="L233" s="363" t="e">
        <f>#N/A</f>
        <v>#N/A</v>
      </c>
      <c r="M233" s="363" t="e">
        <f>#N/A</f>
        <v>#N/A</v>
      </c>
      <c r="N233" s="363" t="e">
        <f>#N/A</f>
        <v>#N/A</v>
      </c>
      <c r="O233" s="363">
        <f>SUM(O234:O237)</f>
        <v>24382.6</v>
      </c>
      <c r="P233" s="1297"/>
      <c r="Q233" s="1297"/>
      <c r="R233" s="1297"/>
    </row>
    <row r="234" spans="1:19" s="1226" customFormat="1" ht="21.75" customHeight="1" x14ac:dyDescent="0.25">
      <c r="A234" s="1240"/>
      <c r="B234" s="1239"/>
      <c r="C234" s="1239"/>
      <c r="D234" s="1239"/>
      <c r="E234" s="314"/>
      <c r="F234" s="1239"/>
      <c r="G234" s="1239"/>
      <c r="H234" s="380" t="s">
        <v>4</v>
      </c>
      <c r="I234" s="363">
        <f>I239+I245+I251+I257+I263</f>
        <v>0</v>
      </c>
      <c r="J234" s="363">
        <v>0</v>
      </c>
      <c r="K234" s="363">
        <v>0</v>
      </c>
      <c r="L234" s="363">
        <v>0</v>
      </c>
      <c r="M234" s="363">
        <v>0</v>
      </c>
      <c r="N234" s="363">
        <v>0</v>
      </c>
      <c r="O234" s="363">
        <f>O239+O245+O251+O257+O263</f>
        <v>0</v>
      </c>
    </row>
    <row r="235" spans="1:19" s="1226" customFormat="1" ht="24" customHeight="1" x14ac:dyDescent="0.25">
      <c r="A235" s="1240"/>
      <c r="B235" s="1239"/>
      <c r="C235" s="1239"/>
      <c r="D235" s="1239"/>
      <c r="E235" s="314"/>
      <c r="F235" s="1239"/>
      <c r="G235" s="1239"/>
      <c r="H235" s="380" t="s">
        <v>3</v>
      </c>
      <c r="I235" s="363">
        <f>I240+I246+I252+I258+I264</f>
        <v>0</v>
      </c>
      <c r="J235" s="363">
        <v>0</v>
      </c>
      <c r="K235" s="363">
        <v>0</v>
      </c>
      <c r="L235" s="363">
        <v>0</v>
      </c>
      <c r="M235" s="363">
        <v>0</v>
      </c>
      <c r="N235" s="363">
        <v>0</v>
      </c>
      <c r="O235" s="363">
        <f>O240+O246+O252+O258+O264</f>
        <v>0</v>
      </c>
    </row>
    <row r="236" spans="1:19" s="1226" customFormat="1" ht="19.5" customHeight="1" x14ac:dyDescent="0.25">
      <c r="A236" s="1240"/>
      <c r="B236" s="1239"/>
      <c r="C236" s="1239"/>
      <c r="D236" s="1239"/>
      <c r="E236" s="314"/>
      <c r="F236" s="1239"/>
      <c r="G236" s="1239"/>
      <c r="H236" s="380" t="s">
        <v>2</v>
      </c>
      <c r="I236" s="363">
        <f>I241+I247+I253+I259+I265</f>
        <v>29969.208000000002</v>
      </c>
      <c r="J236" s="363" t="e">
        <f>#N/A</f>
        <v>#N/A</v>
      </c>
      <c r="K236" s="363" t="e">
        <f>#N/A</f>
        <v>#N/A</v>
      </c>
      <c r="L236" s="363" t="e">
        <f>#N/A</f>
        <v>#N/A</v>
      </c>
      <c r="M236" s="363" t="e">
        <f>#N/A</f>
        <v>#N/A</v>
      </c>
      <c r="N236" s="363" t="e">
        <f>#N/A</f>
        <v>#N/A</v>
      </c>
      <c r="O236" s="363">
        <f>O241+O247+O253+O259+O265</f>
        <v>24382.6</v>
      </c>
      <c r="R236" s="1297">
        <v>24382.6</v>
      </c>
      <c r="S236" s="1297">
        <f>R236-O236</f>
        <v>0</v>
      </c>
    </row>
    <row r="237" spans="1:19" s="1226" customFormat="1" ht="24" customHeight="1" x14ac:dyDescent="0.25">
      <c r="A237" s="1240"/>
      <c r="B237" s="1239"/>
      <c r="C237" s="1239"/>
      <c r="D237" s="1239"/>
      <c r="E237" s="309"/>
      <c r="F237" s="1239"/>
      <c r="G237" s="1239"/>
      <c r="H237" s="1238" t="s">
        <v>1</v>
      </c>
      <c r="I237" s="363">
        <f>I242+I248+I254+I260+I266</f>
        <v>0</v>
      </c>
      <c r="J237" s="363">
        <v>1</v>
      </c>
      <c r="K237" s="363">
        <v>2</v>
      </c>
      <c r="L237" s="363">
        <v>3</v>
      </c>
      <c r="M237" s="363">
        <v>4</v>
      </c>
      <c r="N237" s="363">
        <v>5</v>
      </c>
      <c r="O237" s="363">
        <f>O242+O248+O254+O260+O266</f>
        <v>0</v>
      </c>
    </row>
    <row r="238" spans="1:19" s="1226" customFormat="1" ht="21" customHeight="1" x14ac:dyDescent="0.25">
      <c r="A238" s="1240" t="s">
        <v>1130</v>
      </c>
      <c r="B238" s="1239" t="s">
        <v>2154</v>
      </c>
      <c r="C238" s="1239" t="s">
        <v>17</v>
      </c>
      <c r="D238" s="1239" t="s">
        <v>2025</v>
      </c>
      <c r="E238" s="320" t="s">
        <v>2153</v>
      </c>
      <c r="F238" s="1239" t="s">
        <v>1997</v>
      </c>
      <c r="G238" s="1239" t="s">
        <v>23</v>
      </c>
      <c r="H238" s="380" t="s">
        <v>408</v>
      </c>
      <c r="I238" s="363">
        <f>SUM(I239:I242)</f>
        <v>6537.5079999999998</v>
      </c>
      <c r="J238" s="363" t="e">
        <f>#N/A</f>
        <v>#N/A</v>
      </c>
      <c r="K238" s="363" t="e">
        <f>#N/A</f>
        <v>#N/A</v>
      </c>
      <c r="L238" s="363" t="e">
        <f>#N/A</f>
        <v>#N/A</v>
      </c>
      <c r="M238" s="363" t="e">
        <f>#N/A</f>
        <v>#N/A</v>
      </c>
      <c r="N238" s="363" t="e">
        <f>#N/A</f>
        <v>#N/A</v>
      </c>
      <c r="O238" s="363">
        <f>SUM(O239:O242)</f>
        <v>4968.7</v>
      </c>
      <c r="P238" s="1226" t="s">
        <v>2043</v>
      </c>
    </row>
    <row r="239" spans="1:19" s="1226" customFormat="1" ht="19.5" customHeight="1" x14ac:dyDescent="0.25">
      <c r="A239" s="1240"/>
      <c r="B239" s="1239"/>
      <c r="C239" s="1239"/>
      <c r="D239" s="1239"/>
      <c r="E239" s="314"/>
      <c r="F239" s="1239"/>
      <c r="G239" s="1239"/>
      <c r="H239" s="380" t="s">
        <v>4</v>
      </c>
      <c r="I239" s="363">
        <v>0</v>
      </c>
      <c r="J239" s="363">
        <v>0</v>
      </c>
      <c r="K239" s="363">
        <v>0</v>
      </c>
      <c r="L239" s="363">
        <v>0</v>
      </c>
      <c r="M239" s="363">
        <v>0</v>
      </c>
      <c r="N239" s="363">
        <v>0</v>
      </c>
      <c r="O239" s="363">
        <v>0</v>
      </c>
    </row>
    <row r="240" spans="1:19" s="1226" customFormat="1" ht="21.75" customHeight="1" x14ac:dyDescent="0.25">
      <c r="A240" s="1240"/>
      <c r="B240" s="1239"/>
      <c r="C240" s="1239"/>
      <c r="D240" s="1239"/>
      <c r="E240" s="314"/>
      <c r="F240" s="1239"/>
      <c r="G240" s="1239"/>
      <c r="H240" s="380" t="s">
        <v>3</v>
      </c>
      <c r="I240" s="363">
        <v>0</v>
      </c>
      <c r="J240" s="363">
        <v>0</v>
      </c>
      <c r="K240" s="363">
        <v>0</v>
      </c>
      <c r="L240" s="363">
        <v>0</v>
      </c>
      <c r="M240" s="363">
        <v>0</v>
      </c>
      <c r="N240" s="363">
        <v>0</v>
      </c>
      <c r="O240" s="363">
        <v>0</v>
      </c>
    </row>
    <row r="241" spans="1:16" s="1226" customFormat="1" ht="18.75" customHeight="1" x14ac:dyDescent="0.25">
      <c r="A241" s="1240"/>
      <c r="B241" s="1239"/>
      <c r="C241" s="1239"/>
      <c r="D241" s="1239"/>
      <c r="E241" s="314"/>
      <c r="F241" s="1239"/>
      <c r="G241" s="1239"/>
      <c r="H241" s="380" t="s">
        <v>2</v>
      </c>
      <c r="I241" s="363">
        <v>6537.5079999999998</v>
      </c>
      <c r="J241" s="363">
        <v>6537.5079999999998</v>
      </c>
      <c r="K241" s="363">
        <v>6537.5079999999998</v>
      </c>
      <c r="L241" s="363">
        <v>6537.5079999999998</v>
      </c>
      <c r="M241" s="363">
        <v>6537.5079999999998</v>
      </c>
      <c r="N241" s="363">
        <v>6537.5079999999998</v>
      </c>
      <c r="O241" s="363">
        <v>4968.7</v>
      </c>
    </row>
    <row r="242" spans="1:16" s="1226" customFormat="1" ht="19.5" customHeight="1" x14ac:dyDescent="0.25">
      <c r="A242" s="1240"/>
      <c r="B242" s="1239"/>
      <c r="C242" s="1239"/>
      <c r="D242" s="1239"/>
      <c r="E242" s="309"/>
      <c r="F242" s="1239"/>
      <c r="G242" s="1239"/>
      <c r="H242" s="1238" t="s">
        <v>1</v>
      </c>
      <c r="I242" s="363">
        <v>0</v>
      </c>
      <c r="J242" s="363">
        <v>0</v>
      </c>
      <c r="K242" s="363">
        <v>0</v>
      </c>
      <c r="L242" s="363">
        <v>0</v>
      </c>
      <c r="M242" s="363">
        <v>0</v>
      </c>
      <c r="N242" s="363">
        <v>0</v>
      </c>
      <c r="O242" s="363">
        <v>0</v>
      </c>
    </row>
    <row r="243" spans="1:16" s="1226" customFormat="1" ht="346.5" customHeight="1" x14ac:dyDescent="0.25">
      <c r="A243" s="1261" t="s">
        <v>2152</v>
      </c>
      <c r="B243" s="1238" t="s">
        <v>2151</v>
      </c>
      <c r="C243" s="1238" t="s">
        <v>17</v>
      </c>
      <c r="D243" s="1238" t="s">
        <v>2025</v>
      </c>
      <c r="E243" s="1238" t="s">
        <v>284</v>
      </c>
      <c r="F243" s="1238" t="s">
        <v>1997</v>
      </c>
      <c r="G243" s="1238" t="s">
        <v>2150</v>
      </c>
      <c r="H243" s="1238" t="s">
        <v>284</v>
      </c>
      <c r="I243" s="363" t="s">
        <v>284</v>
      </c>
      <c r="J243" s="363" t="s">
        <v>284</v>
      </c>
      <c r="K243" s="363" t="s">
        <v>284</v>
      </c>
      <c r="L243" s="363" t="s">
        <v>284</v>
      </c>
      <c r="M243" s="363" t="s">
        <v>284</v>
      </c>
      <c r="N243" s="363" t="s">
        <v>284</v>
      </c>
      <c r="O243" s="363" t="s">
        <v>284</v>
      </c>
    </row>
    <row r="244" spans="1:16" s="1226" customFormat="1" ht="19.5" customHeight="1" x14ac:dyDescent="0.25">
      <c r="A244" s="1293" t="s">
        <v>1457</v>
      </c>
      <c r="B244" s="1236" t="s">
        <v>2149</v>
      </c>
      <c r="C244" s="1236" t="s">
        <v>17</v>
      </c>
      <c r="D244" s="1236" t="s">
        <v>2025</v>
      </c>
      <c r="E244" s="1295" t="s">
        <v>2148</v>
      </c>
      <c r="F244" s="1236" t="s">
        <v>1997</v>
      </c>
      <c r="G244" s="1236" t="s">
        <v>23</v>
      </c>
      <c r="H244" s="840" t="s">
        <v>408</v>
      </c>
      <c r="I244" s="1232">
        <f>SUM(I245:I248)</f>
        <v>2500</v>
      </c>
      <c r="J244" s="1232" t="e">
        <f>#N/A</f>
        <v>#N/A</v>
      </c>
      <c r="K244" s="1232" t="e">
        <f>#N/A</f>
        <v>#N/A</v>
      </c>
      <c r="L244" s="1232" t="e">
        <f>#N/A</f>
        <v>#N/A</v>
      </c>
      <c r="M244" s="1232" t="e">
        <f>#N/A</f>
        <v>#N/A</v>
      </c>
      <c r="N244" s="1232" t="e">
        <f>#N/A</f>
        <v>#N/A</v>
      </c>
      <c r="O244" s="1232">
        <f>SUM(O245:O248)</f>
        <v>2093.6</v>
      </c>
      <c r="P244" s="1226" t="s">
        <v>2043</v>
      </c>
    </row>
    <row r="245" spans="1:16" s="1226" customFormat="1" ht="20.25" customHeight="1" x14ac:dyDescent="0.25">
      <c r="A245" s="1293"/>
      <c r="B245" s="1236"/>
      <c r="C245" s="1236"/>
      <c r="D245" s="1236"/>
      <c r="E245" s="1294"/>
      <c r="F245" s="1236"/>
      <c r="G245" s="1236"/>
      <c r="H245" s="840" t="s">
        <v>4</v>
      </c>
      <c r="I245" s="1232">
        <v>0</v>
      </c>
      <c r="J245" s="1232">
        <v>0</v>
      </c>
      <c r="K245" s="1232">
        <v>0</v>
      </c>
      <c r="L245" s="1232">
        <v>0</v>
      </c>
      <c r="M245" s="1232">
        <v>0</v>
      </c>
      <c r="N245" s="1232">
        <v>0</v>
      </c>
      <c r="O245" s="1232">
        <v>0</v>
      </c>
    </row>
    <row r="246" spans="1:16" s="1226" customFormat="1" ht="18.75" customHeight="1" x14ac:dyDescent="0.25">
      <c r="A246" s="1293"/>
      <c r="B246" s="1236"/>
      <c r="C246" s="1236"/>
      <c r="D246" s="1236"/>
      <c r="E246" s="1294"/>
      <c r="F246" s="1236"/>
      <c r="G246" s="1236"/>
      <c r="H246" s="840" t="s">
        <v>3</v>
      </c>
      <c r="I246" s="1232">
        <v>0</v>
      </c>
      <c r="J246" s="1232">
        <v>0</v>
      </c>
      <c r="K246" s="1232">
        <v>0</v>
      </c>
      <c r="L246" s="1232">
        <v>0</v>
      </c>
      <c r="M246" s="1232">
        <v>0</v>
      </c>
      <c r="N246" s="1232">
        <v>0</v>
      </c>
      <c r="O246" s="1232">
        <v>0</v>
      </c>
    </row>
    <row r="247" spans="1:16" s="1226" customFormat="1" ht="18.75" customHeight="1" x14ac:dyDescent="0.25">
      <c r="A247" s="1293"/>
      <c r="B247" s="1236"/>
      <c r="C247" s="1236"/>
      <c r="D247" s="1236"/>
      <c r="E247" s="1294"/>
      <c r="F247" s="1236"/>
      <c r="G247" s="1236"/>
      <c r="H247" s="840" t="s">
        <v>2</v>
      </c>
      <c r="I247" s="1232">
        <v>2500</v>
      </c>
      <c r="J247" s="1232">
        <v>2500</v>
      </c>
      <c r="K247" s="1232">
        <v>2500</v>
      </c>
      <c r="L247" s="1232">
        <v>2500</v>
      </c>
      <c r="M247" s="1232">
        <v>2500</v>
      </c>
      <c r="N247" s="1232">
        <v>2500</v>
      </c>
      <c r="O247" s="1232">
        <v>2093.6</v>
      </c>
    </row>
    <row r="248" spans="1:16" s="1226" customFormat="1" ht="18" customHeight="1" x14ac:dyDescent="0.25">
      <c r="A248" s="1293"/>
      <c r="B248" s="1236"/>
      <c r="C248" s="1236"/>
      <c r="D248" s="1236"/>
      <c r="E248" s="1292"/>
      <c r="F248" s="1236"/>
      <c r="G248" s="1236"/>
      <c r="H248" s="1233" t="s">
        <v>1</v>
      </c>
      <c r="I248" s="1232">
        <v>0</v>
      </c>
      <c r="J248" s="1232">
        <v>0</v>
      </c>
      <c r="K248" s="1232">
        <v>0</v>
      </c>
      <c r="L248" s="1232">
        <v>0</v>
      </c>
      <c r="M248" s="1232">
        <v>0</v>
      </c>
      <c r="N248" s="1232">
        <v>0</v>
      </c>
      <c r="O248" s="1232">
        <v>0</v>
      </c>
    </row>
    <row r="249" spans="1:16" s="1226" customFormat="1" ht="142.5" customHeight="1" x14ac:dyDescent="0.25">
      <c r="A249" s="1296" t="s">
        <v>2147</v>
      </c>
      <c r="B249" s="1233" t="s">
        <v>2146</v>
      </c>
      <c r="C249" s="1233" t="s">
        <v>17</v>
      </c>
      <c r="D249" s="1233" t="s">
        <v>2025</v>
      </c>
      <c r="E249" s="1234" t="s">
        <v>284</v>
      </c>
      <c r="F249" s="1233" t="s">
        <v>1997</v>
      </c>
      <c r="G249" s="1233" t="s">
        <v>2145</v>
      </c>
      <c r="H249" s="1233" t="s">
        <v>284</v>
      </c>
      <c r="I249" s="1232" t="s">
        <v>284</v>
      </c>
      <c r="J249" s="1232" t="s">
        <v>284</v>
      </c>
      <c r="K249" s="1232" t="s">
        <v>284</v>
      </c>
      <c r="L249" s="1232" t="s">
        <v>284</v>
      </c>
      <c r="M249" s="1232" t="s">
        <v>284</v>
      </c>
      <c r="N249" s="1232" t="s">
        <v>284</v>
      </c>
      <c r="O249" s="1232" t="s">
        <v>284</v>
      </c>
    </row>
    <row r="250" spans="1:16" s="1226" customFormat="1" ht="18.75" customHeight="1" x14ac:dyDescent="0.25">
      <c r="A250" s="1293" t="s">
        <v>1452</v>
      </c>
      <c r="B250" s="1236" t="s">
        <v>2144</v>
      </c>
      <c r="C250" s="1236" t="s">
        <v>17</v>
      </c>
      <c r="D250" s="1236" t="s">
        <v>2025</v>
      </c>
      <c r="E250" s="1295" t="s">
        <v>2143</v>
      </c>
      <c r="F250" s="1236" t="s">
        <v>1997</v>
      </c>
      <c r="G250" s="1236" t="s">
        <v>23</v>
      </c>
      <c r="H250" s="840" t="s">
        <v>408</v>
      </c>
      <c r="I250" s="1232">
        <f>SUM(I251:I254)</f>
        <v>16379</v>
      </c>
      <c r="J250" s="1232" t="e">
        <f>#N/A</f>
        <v>#N/A</v>
      </c>
      <c r="K250" s="1232" t="e">
        <f>#N/A</f>
        <v>#N/A</v>
      </c>
      <c r="L250" s="1232" t="e">
        <f>#N/A</f>
        <v>#N/A</v>
      </c>
      <c r="M250" s="1232" t="e">
        <f>#N/A</f>
        <v>#N/A</v>
      </c>
      <c r="N250" s="1232" t="e">
        <f>#N/A</f>
        <v>#N/A</v>
      </c>
      <c r="O250" s="1232">
        <f>SUM(O251:O254)</f>
        <v>15952.8</v>
      </c>
      <c r="P250" s="1226" t="s">
        <v>2043</v>
      </c>
    </row>
    <row r="251" spans="1:16" s="1226" customFormat="1" ht="18" customHeight="1" x14ac:dyDescent="0.25">
      <c r="A251" s="1293"/>
      <c r="B251" s="1236"/>
      <c r="C251" s="1236"/>
      <c r="D251" s="1236"/>
      <c r="E251" s="1294"/>
      <c r="F251" s="1236"/>
      <c r="G251" s="1236"/>
      <c r="H251" s="840" t="s">
        <v>4</v>
      </c>
      <c r="I251" s="1232">
        <v>0</v>
      </c>
      <c r="J251" s="1232">
        <v>0</v>
      </c>
      <c r="K251" s="1232">
        <v>0</v>
      </c>
      <c r="L251" s="1232">
        <v>0</v>
      </c>
      <c r="M251" s="1232">
        <v>0</v>
      </c>
      <c r="N251" s="1232">
        <v>0</v>
      </c>
      <c r="O251" s="1232">
        <v>0</v>
      </c>
    </row>
    <row r="252" spans="1:16" s="1226" customFormat="1" ht="19.5" customHeight="1" x14ac:dyDescent="0.25">
      <c r="A252" s="1293"/>
      <c r="B252" s="1236"/>
      <c r="C252" s="1236"/>
      <c r="D252" s="1236"/>
      <c r="E252" s="1294"/>
      <c r="F252" s="1236"/>
      <c r="G252" s="1236"/>
      <c r="H252" s="840" t="s">
        <v>3</v>
      </c>
      <c r="I252" s="1232">
        <v>0</v>
      </c>
      <c r="J252" s="1232">
        <v>0</v>
      </c>
      <c r="K252" s="1232">
        <v>0</v>
      </c>
      <c r="L252" s="1232">
        <v>0</v>
      </c>
      <c r="M252" s="1232">
        <v>0</v>
      </c>
      <c r="N252" s="1232">
        <v>0</v>
      </c>
      <c r="O252" s="1232">
        <v>0</v>
      </c>
    </row>
    <row r="253" spans="1:16" s="1226" customFormat="1" ht="18.75" customHeight="1" x14ac:dyDescent="0.25">
      <c r="A253" s="1293"/>
      <c r="B253" s="1236"/>
      <c r="C253" s="1236"/>
      <c r="D253" s="1236"/>
      <c r="E253" s="1294"/>
      <c r="F253" s="1236"/>
      <c r="G253" s="1236"/>
      <c r="H253" s="840" t="s">
        <v>2</v>
      </c>
      <c r="I253" s="1232">
        <v>16379</v>
      </c>
      <c r="J253" s="1232">
        <v>16108.907999999999</v>
      </c>
      <c r="K253" s="1232">
        <v>16108.907999999999</v>
      </c>
      <c r="L253" s="1232">
        <v>16108.907999999999</v>
      </c>
      <c r="M253" s="1232">
        <v>16108.907999999999</v>
      </c>
      <c r="N253" s="1232">
        <v>16108.907999999999</v>
      </c>
      <c r="O253" s="1232">
        <v>15952.8</v>
      </c>
    </row>
    <row r="254" spans="1:16" s="1226" customFormat="1" ht="17.25" customHeight="1" x14ac:dyDescent="0.25">
      <c r="A254" s="1293"/>
      <c r="B254" s="1236"/>
      <c r="C254" s="1236"/>
      <c r="D254" s="1236"/>
      <c r="E254" s="1292"/>
      <c r="F254" s="1236"/>
      <c r="G254" s="1236"/>
      <c r="H254" s="1233" t="s">
        <v>1</v>
      </c>
      <c r="I254" s="1232">
        <v>0</v>
      </c>
      <c r="J254" s="1232">
        <v>0</v>
      </c>
      <c r="K254" s="1232">
        <v>0</v>
      </c>
      <c r="L254" s="1232">
        <v>0</v>
      </c>
      <c r="M254" s="1232">
        <v>0</v>
      </c>
      <c r="N254" s="1232">
        <v>0</v>
      </c>
      <c r="O254" s="1232">
        <v>0</v>
      </c>
    </row>
    <row r="255" spans="1:16" s="1226" customFormat="1" ht="73.5" customHeight="1" x14ac:dyDescent="0.25">
      <c r="A255" s="1261" t="s">
        <v>2142</v>
      </c>
      <c r="B255" s="1238" t="s">
        <v>2141</v>
      </c>
      <c r="C255" s="1238" t="s">
        <v>17</v>
      </c>
      <c r="D255" s="1238" t="s">
        <v>2025</v>
      </c>
      <c r="E255" s="1238" t="s">
        <v>284</v>
      </c>
      <c r="F255" s="1238" t="s">
        <v>1997</v>
      </c>
      <c r="G255" s="1238" t="s">
        <v>2140</v>
      </c>
      <c r="H255" s="1238" t="s">
        <v>284</v>
      </c>
      <c r="I255" s="363" t="s">
        <v>284</v>
      </c>
      <c r="J255" s="363" t="s">
        <v>284</v>
      </c>
      <c r="K255" s="363" t="s">
        <v>284</v>
      </c>
      <c r="L255" s="363" t="s">
        <v>284</v>
      </c>
      <c r="M255" s="363" t="s">
        <v>284</v>
      </c>
      <c r="N255" s="363" t="s">
        <v>284</v>
      </c>
      <c r="O255" s="363" t="s">
        <v>284</v>
      </c>
    </row>
    <row r="256" spans="1:16" s="1226" customFormat="1" ht="18.75" customHeight="1" x14ac:dyDescent="0.25">
      <c r="A256" s="1291" t="s">
        <v>1446</v>
      </c>
      <c r="B256" s="1290" t="s">
        <v>2139</v>
      </c>
      <c r="C256" s="1290" t="s">
        <v>17</v>
      </c>
      <c r="D256" s="1239" t="s">
        <v>2025</v>
      </c>
      <c r="E256" s="1248" t="s">
        <v>2138</v>
      </c>
      <c r="F256" s="1239" t="s">
        <v>1997</v>
      </c>
      <c r="G256" s="1290" t="s">
        <v>23</v>
      </c>
      <c r="H256" s="380" t="s">
        <v>408</v>
      </c>
      <c r="I256" s="363">
        <f>SUM(I257:I260)</f>
        <v>1552.7</v>
      </c>
      <c r="J256" s="363" t="e">
        <f>#N/A</f>
        <v>#N/A</v>
      </c>
      <c r="K256" s="363" t="e">
        <f>#N/A</f>
        <v>#N/A</v>
      </c>
      <c r="L256" s="363" t="e">
        <f>#N/A</f>
        <v>#N/A</v>
      </c>
      <c r="M256" s="363" t="e">
        <f>#N/A</f>
        <v>#N/A</v>
      </c>
      <c r="N256" s="363" t="e">
        <f>#N/A</f>
        <v>#N/A</v>
      </c>
      <c r="O256" s="363">
        <f>SUM(O257:O260)</f>
        <v>6.5</v>
      </c>
      <c r="P256" s="1226" t="s">
        <v>2043</v>
      </c>
    </row>
    <row r="257" spans="1:16" s="1226" customFormat="1" ht="17.25" customHeight="1" x14ac:dyDescent="0.25">
      <c r="A257" s="1289"/>
      <c r="B257" s="1288"/>
      <c r="C257" s="1288"/>
      <c r="D257" s="1239"/>
      <c r="E257" s="1247"/>
      <c r="F257" s="1239"/>
      <c r="G257" s="1288"/>
      <c r="H257" s="380" t="s">
        <v>4</v>
      </c>
      <c r="I257" s="363">
        <v>0</v>
      </c>
      <c r="J257" s="363">
        <v>0</v>
      </c>
      <c r="K257" s="363">
        <v>0</v>
      </c>
      <c r="L257" s="363">
        <v>0</v>
      </c>
      <c r="M257" s="363">
        <v>0</v>
      </c>
      <c r="N257" s="363">
        <v>0</v>
      </c>
      <c r="O257" s="363">
        <v>0</v>
      </c>
    </row>
    <row r="258" spans="1:16" s="1226" customFormat="1" ht="20.25" customHeight="1" x14ac:dyDescent="0.25">
      <c r="A258" s="1289"/>
      <c r="B258" s="1288"/>
      <c r="C258" s="1288"/>
      <c r="D258" s="1239"/>
      <c r="E258" s="1247"/>
      <c r="F258" s="1239"/>
      <c r="G258" s="1288"/>
      <c r="H258" s="380" t="s">
        <v>3</v>
      </c>
      <c r="I258" s="363">
        <v>0</v>
      </c>
      <c r="J258" s="363">
        <v>0</v>
      </c>
      <c r="K258" s="363">
        <v>0</v>
      </c>
      <c r="L258" s="363">
        <v>0</v>
      </c>
      <c r="M258" s="363">
        <v>0</v>
      </c>
      <c r="N258" s="363">
        <v>0</v>
      </c>
      <c r="O258" s="363">
        <v>0</v>
      </c>
    </row>
    <row r="259" spans="1:16" s="1226" customFormat="1" ht="20.25" customHeight="1" x14ac:dyDescent="0.25">
      <c r="A259" s="1289"/>
      <c r="B259" s="1288"/>
      <c r="C259" s="1288"/>
      <c r="D259" s="1239"/>
      <c r="E259" s="1247"/>
      <c r="F259" s="1239"/>
      <c r="G259" s="1288"/>
      <c r="H259" s="380" t="s">
        <v>2</v>
      </c>
      <c r="I259" s="363">
        <v>1552.7</v>
      </c>
      <c r="J259" s="363">
        <v>10</v>
      </c>
      <c r="K259" s="363">
        <v>10</v>
      </c>
      <c r="L259" s="363">
        <v>10</v>
      </c>
      <c r="M259" s="363">
        <v>10</v>
      </c>
      <c r="N259" s="363">
        <v>10</v>
      </c>
      <c r="O259" s="363">
        <v>6.5</v>
      </c>
    </row>
    <row r="260" spans="1:16" s="1226" customFormat="1" ht="21" customHeight="1" x14ac:dyDescent="0.25">
      <c r="A260" s="1287"/>
      <c r="B260" s="1286"/>
      <c r="C260" s="1286"/>
      <c r="D260" s="1239"/>
      <c r="E260" s="1246"/>
      <c r="F260" s="1239"/>
      <c r="G260" s="1286"/>
      <c r="H260" s="1238" t="s">
        <v>1</v>
      </c>
      <c r="I260" s="363">
        <v>0</v>
      </c>
      <c r="J260" s="363">
        <v>0</v>
      </c>
      <c r="K260" s="363">
        <v>0</v>
      </c>
      <c r="L260" s="363">
        <v>0</v>
      </c>
      <c r="M260" s="363">
        <v>0</v>
      </c>
      <c r="N260" s="363">
        <v>0</v>
      </c>
      <c r="O260" s="363">
        <v>0</v>
      </c>
    </row>
    <row r="261" spans="1:16" s="1226" customFormat="1" ht="56.25" customHeight="1" x14ac:dyDescent="0.25">
      <c r="A261" s="1261" t="s">
        <v>2137</v>
      </c>
      <c r="B261" s="1238" t="s">
        <v>2136</v>
      </c>
      <c r="C261" s="1238" t="s">
        <v>17</v>
      </c>
      <c r="D261" s="1238" t="s">
        <v>2025</v>
      </c>
      <c r="E261" s="1238" t="s">
        <v>284</v>
      </c>
      <c r="F261" s="1238" t="s">
        <v>1997</v>
      </c>
      <c r="G261" s="1238" t="s">
        <v>2135</v>
      </c>
      <c r="H261" s="1238" t="s">
        <v>284</v>
      </c>
      <c r="I261" s="363" t="s">
        <v>284</v>
      </c>
      <c r="J261" s="363" t="s">
        <v>284</v>
      </c>
      <c r="K261" s="363" t="s">
        <v>284</v>
      </c>
      <c r="L261" s="363" t="s">
        <v>284</v>
      </c>
      <c r="M261" s="363" t="s">
        <v>284</v>
      </c>
      <c r="N261" s="363" t="s">
        <v>284</v>
      </c>
      <c r="O261" s="363" t="s">
        <v>284</v>
      </c>
    </row>
    <row r="262" spans="1:16" s="1226" customFormat="1" ht="18.75" customHeight="1" x14ac:dyDescent="0.25">
      <c r="A262" s="406" t="s">
        <v>2134</v>
      </c>
      <c r="B262" s="1248" t="s">
        <v>2133</v>
      </c>
      <c r="C262" s="1248" t="s">
        <v>17</v>
      </c>
      <c r="D262" s="1239" t="s">
        <v>2025</v>
      </c>
      <c r="E262" s="1248" t="s">
        <v>2132</v>
      </c>
      <c r="F262" s="1239" t="s">
        <v>1997</v>
      </c>
      <c r="G262" s="1248" t="s">
        <v>23</v>
      </c>
      <c r="H262" s="1238" t="s">
        <v>408</v>
      </c>
      <c r="I262" s="363">
        <f>SUM(I263:I266)</f>
        <v>3000</v>
      </c>
      <c r="J262" s="363" t="e">
        <f>#N/A</f>
        <v>#N/A</v>
      </c>
      <c r="K262" s="363" t="e">
        <f>#N/A</f>
        <v>#N/A</v>
      </c>
      <c r="L262" s="363" t="e">
        <f>#N/A</f>
        <v>#N/A</v>
      </c>
      <c r="M262" s="363" t="e">
        <f>#N/A</f>
        <v>#N/A</v>
      </c>
      <c r="N262" s="363" t="e">
        <f>#N/A</f>
        <v>#N/A</v>
      </c>
      <c r="O262" s="363">
        <f>SUM(O263:O266)</f>
        <v>1361</v>
      </c>
      <c r="P262" s="1226" t="s">
        <v>2043</v>
      </c>
    </row>
    <row r="263" spans="1:16" s="1226" customFormat="1" ht="18.75" customHeight="1" x14ac:dyDescent="0.25">
      <c r="A263" s="403"/>
      <c r="B263" s="1247"/>
      <c r="C263" s="1247"/>
      <c r="D263" s="1239"/>
      <c r="E263" s="1247"/>
      <c r="F263" s="1239"/>
      <c r="G263" s="1247"/>
      <c r="H263" s="1238" t="s">
        <v>4</v>
      </c>
      <c r="I263" s="363">
        <v>0</v>
      </c>
      <c r="J263" s="363">
        <v>0</v>
      </c>
      <c r="K263" s="363">
        <v>0</v>
      </c>
      <c r="L263" s="363">
        <v>0</v>
      </c>
      <c r="M263" s="363">
        <v>0</v>
      </c>
      <c r="N263" s="363">
        <v>0</v>
      </c>
      <c r="O263" s="363">
        <v>0</v>
      </c>
    </row>
    <row r="264" spans="1:16" s="1226" customFormat="1" ht="18.75" customHeight="1" x14ac:dyDescent="0.25">
      <c r="A264" s="403"/>
      <c r="B264" s="1247"/>
      <c r="C264" s="1247"/>
      <c r="D264" s="1239"/>
      <c r="E264" s="1247"/>
      <c r="F264" s="1239"/>
      <c r="G264" s="1247"/>
      <c r="H264" s="1238" t="s">
        <v>3</v>
      </c>
      <c r="I264" s="363">
        <v>0</v>
      </c>
      <c r="J264" s="363">
        <v>0</v>
      </c>
      <c r="K264" s="363">
        <v>0</v>
      </c>
      <c r="L264" s="363">
        <v>0</v>
      </c>
      <c r="M264" s="363">
        <v>0</v>
      </c>
      <c r="N264" s="363">
        <v>0</v>
      </c>
      <c r="O264" s="363">
        <v>0</v>
      </c>
    </row>
    <row r="265" spans="1:16" s="1226" customFormat="1" ht="18.75" customHeight="1" x14ac:dyDescent="0.25">
      <c r="A265" s="403"/>
      <c r="B265" s="1247"/>
      <c r="C265" s="1247"/>
      <c r="D265" s="1239"/>
      <c r="E265" s="1247"/>
      <c r="F265" s="1239"/>
      <c r="G265" s="1247"/>
      <c r="H265" s="1238" t="s">
        <v>2</v>
      </c>
      <c r="I265" s="363">
        <v>3000</v>
      </c>
      <c r="J265" s="363">
        <v>3000</v>
      </c>
      <c r="K265" s="363">
        <v>3000</v>
      </c>
      <c r="L265" s="363">
        <v>3000</v>
      </c>
      <c r="M265" s="363">
        <v>3000</v>
      </c>
      <c r="N265" s="363">
        <v>3000</v>
      </c>
      <c r="O265" s="363">
        <v>1361</v>
      </c>
    </row>
    <row r="266" spans="1:16" s="1226" customFormat="1" ht="18.75" customHeight="1" x14ac:dyDescent="0.25">
      <c r="A266" s="402"/>
      <c r="B266" s="1246"/>
      <c r="C266" s="1246"/>
      <c r="D266" s="1239"/>
      <c r="E266" s="1246"/>
      <c r="F266" s="1239"/>
      <c r="G266" s="1246"/>
      <c r="H266" s="1238" t="s">
        <v>1</v>
      </c>
      <c r="I266" s="363">
        <v>0</v>
      </c>
      <c r="J266" s="363">
        <v>0</v>
      </c>
      <c r="K266" s="363">
        <v>0</v>
      </c>
      <c r="L266" s="363">
        <v>0</v>
      </c>
      <c r="M266" s="363">
        <v>0</v>
      </c>
      <c r="N266" s="363">
        <v>0</v>
      </c>
      <c r="O266" s="363">
        <v>0</v>
      </c>
    </row>
    <row r="267" spans="1:16" s="1226" customFormat="1" ht="68.25" customHeight="1" x14ac:dyDescent="0.25">
      <c r="A267" s="1261" t="s">
        <v>2131</v>
      </c>
      <c r="B267" s="1238" t="s">
        <v>2130</v>
      </c>
      <c r="C267" s="1238" t="s">
        <v>17</v>
      </c>
      <c r="D267" s="1238" t="s">
        <v>2025</v>
      </c>
      <c r="E267" s="1238" t="s">
        <v>284</v>
      </c>
      <c r="F267" s="1238" t="s">
        <v>1997</v>
      </c>
      <c r="G267" s="1238" t="s">
        <v>2129</v>
      </c>
      <c r="H267" s="1238" t="s">
        <v>284</v>
      </c>
      <c r="I267" s="363" t="s">
        <v>284</v>
      </c>
      <c r="J267" s="363" t="s">
        <v>284</v>
      </c>
      <c r="K267" s="363" t="s">
        <v>284</v>
      </c>
      <c r="L267" s="363" t="s">
        <v>284</v>
      </c>
      <c r="M267" s="363" t="s">
        <v>284</v>
      </c>
      <c r="N267" s="363" t="s">
        <v>284</v>
      </c>
      <c r="O267" s="363" t="s">
        <v>284</v>
      </c>
    </row>
    <row r="268" spans="1:16" s="1268" customFormat="1" ht="18" customHeight="1" x14ac:dyDescent="0.25">
      <c r="A268" s="1240" t="s">
        <v>1127</v>
      </c>
      <c r="B268" s="1239" t="s">
        <v>2128</v>
      </c>
      <c r="C268" s="1239" t="s">
        <v>10</v>
      </c>
      <c r="D268" s="1239" t="s">
        <v>2031</v>
      </c>
      <c r="E268" s="320" t="s">
        <v>2127</v>
      </c>
      <c r="F268" s="1239" t="s">
        <v>1997</v>
      </c>
      <c r="G268" s="1239" t="s">
        <v>10</v>
      </c>
      <c r="H268" s="380" t="s">
        <v>408</v>
      </c>
      <c r="I268" s="363">
        <f>SUM(I269:I272)</f>
        <v>2399.8000000000002</v>
      </c>
      <c r="J268" s="363">
        <f>SUM(J269:J272)</f>
        <v>0</v>
      </c>
      <c r="K268" s="363">
        <f>SUM(K269:K272)</f>
        <v>0</v>
      </c>
      <c r="L268" s="363">
        <f>SUM(L269:L272)</f>
        <v>0</v>
      </c>
      <c r="M268" s="363">
        <f>SUM(M269:M272)</f>
        <v>0</v>
      </c>
      <c r="N268" s="363">
        <f>SUM(N269:N272)</f>
        <v>0</v>
      </c>
      <c r="O268" s="363">
        <f>SUM(O269:O272)</f>
        <v>2399.8000000000002</v>
      </c>
    </row>
    <row r="269" spans="1:16" s="1268" customFormat="1" ht="19.5" customHeight="1" x14ac:dyDescent="0.25">
      <c r="A269" s="1240"/>
      <c r="B269" s="1239"/>
      <c r="C269" s="1239"/>
      <c r="D269" s="1239"/>
      <c r="E269" s="314"/>
      <c r="F269" s="1239"/>
      <c r="G269" s="1239"/>
      <c r="H269" s="380" t="s">
        <v>4</v>
      </c>
      <c r="I269" s="363">
        <f>I274</f>
        <v>0</v>
      </c>
      <c r="J269" s="363">
        <f>J274</f>
        <v>0</v>
      </c>
      <c r="K269" s="363">
        <f>K274</f>
        <v>0</v>
      </c>
      <c r="L269" s="363">
        <f>L274</f>
        <v>0</v>
      </c>
      <c r="M269" s="363">
        <f>M274</f>
        <v>0</v>
      </c>
      <c r="N269" s="363">
        <f>N274</f>
        <v>0</v>
      </c>
      <c r="O269" s="363">
        <f>O274</f>
        <v>0</v>
      </c>
    </row>
    <row r="270" spans="1:16" s="1268" customFormat="1" ht="21.75" customHeight="1" x14ac:dyDescent="0.25">
      <c r="A270" s="1240"/>
      <c r="B270" s="1239"/>
      <c r="C270" s="1239"/>
      <c r="D270" s="1239"/>
      <c r="E270" s="314"/>
      <c r="F270" s="1239"/>
      <c r="G270" s="1239"/>
      <c r="H270" s="380" t="s">
        <v>3</v>
      </c>
      <c r="I270" s="363">
        <f>I275</f>
        <v>1892.9</v>
      </c>
      <c r="J270" s="363">
        <f>J275</f>
        <v>0</v>
      </c>
      <c r="K270" s="363">
        <f>K275</f>
        <v>0</v>
      </c>
      <c r="L270" s="363">
        <f>L275</f>
        <v>0</v>
      </c>
      <c r="M270" s="363">
        <f>M275</f>
        <v>0</v>
      </c>
      <c r="N270" s="363">
        <f>N275</f>
        <v>0</v>
      </c>
      <c r="O270" s="363">
        <f>O275</f>
        <v>1892.9</v>
      </c>
    </row>
    <row r="271" spans="1:16" s="1268" customFormat="1" ht="18" customHeight="1" x14ac:dyDescent="0.25">
      <c r="A271" s="1240"/>
      <c r="B271" s="1239"/>
      <c r="C271" s="1239"/>
      <c r="D271" s="1239"/>
      <c r="E271" s="314"/>
      <c r="F271" s="1239"/>
      <c r="G271" s="1239"/>
      <c r="H271" s="380" t="s">
        <v>2</v>
      </c>
      <c r="I271" s="363">
        <f>I276</f>
        <v>506.9</v>
      </c>
      <c r="J271" s="363">
        <f>J276</f>
        <v>0</v>
      </c>
      <c r="K271" s="363">
        <f>K276</f>
        <v>0</v>
      </c>
      <c r="L271" s="363">
        <f>L276</f>
        <v>0</v>
      </c>
      <c r="M271" s="363">
        <f>M276</f>
        <v>0</v>
      </c>
      <c r="N271" s="363">
        <f>N276</f>
        <v>0</v>
      </c>
      <c r="O271" s="363">
        <f>O276</f>
        <v>506.9</v>
      </c>
    </row>
    <row r="272" spans="1:16" s="1268" customFormat="1" ht="18" customHeight="1" x14ac:dyDescent="0.25">
      <c r="A272" s="1240"/>
      <c r="B272" s="1239"/>
      <c r="C272" s="1239"/>
      <c r="D272" s="1239"/>
      <c r="E272" s="309"/>
      <c r="F272" s="1239"/>
      <c r="G272" s="1239"/>
      <c r="H272" s="1238" t="s">
        <v>1</v>
      </c>
      <c r="I272" s="363">
        <f>I277</f>
        <v>0</v>
      </c>
      <c r="J272" s="363">
        <f>J277</f>
        <v>0</v>
      </c>
      <c r="K272" s="363">
        <f>K277</f>
        <v>0</v>
      </c>
      <c r="L272" s="363">
        <f>L277</f>
        <v>0</v>
      </c>
      <c r="M272" s="363">
        <f>M277</f>
        <v>0</v>
      </c>
      <c r="N272" s="363">
        <f>N277</f>
        <v>0</v>
      </c>
      <c r="O272" s="363">
        <f>O277</f>
        <v>0</v>
      </c>
    </row>
    <row r="273" spans="1:16" s="1226" customFormat="1" ht="18.75" customHeight="1" x14ac:dyDescent="0.25">
      <c r="A273" s="1240" t="s">
        <v>1125</v>
      </c>
      <c r="B273" s="1239" t="s">
        <v>2126</v>
      </c>
      <c r="C273" s="1239" t="s">
        <v>17</v>
      </c>
      <c r="D273" s="1239" t="s">
        <v>2025</v>
      </c>
      <c r="E273" s="1248" t="s">
        <v>2125</v>
      </c>
      <c r="F273" s="1239" t="s">
        <v>1997</v>
      </c>
      <c r="G273" s="1239" t="s">
        <v>23</v>
      </c>
      <c r="H273" s="380" t="s">
        <v>408</v>
      </c>
      <c r="I273" s="363">
        <f>SUM(I274:I277)</f>
        <v>2399.8000000000002</v>
      </c>
      <c r="J273" s="363">
        <f>SUM(J274:J277)</f>
        <v>0</v>
      </c>
      <c r="K273" s="363">
        <f>SUM(K274:K277)</f>
        <v>0</v>
      </c>
      <c r="L273" s="363">
        <f>SUM(L274:L277)</f>
        <v>0</v>
      </c>
      <c r="M273" s="363">
        <f>SUM(M274:M277)</f>
        <v>0</v>
      </c>
      <c r="N273" s="363">
        <f>SUM(N274:N277)</f>
        <v>0</v>
      </c>
      <c r="O273" s="363">
        <f>SUM(O274:O277)</f>
        <v>2399.8000000000002</v>
      </c>
      <c r="P273" s="1226" t="s">
        <v>2043</v>
      </c>
    </row>
    <row r="274" spans="1:16" s="1226" customFormat="1" ht="19.5" customHeight="1" x14ac:dyDescent="0.25">
      <c r="A274" s="1240"/>
      <c r="B274" s="365"/>
      <c r="C274" s="365"/>
      <c r="D274" s="1239"/>
      <c r="E274" s="1247"/>
      <c r="F274" s="1239"/>
      <c r="G274" s="365"/>
      <c r="H274" s="380" t="s">
        <v>4</v>
      </c>
      <c r="I274" s="363">
        <v>0</v>
      </c>
      <c r="J274" s="363">
        <v>0</v>
      </c>
      <c r="K274" s="363">
        <v>0</v>
      </c>
      <c r="L274" s="363">
        <v>0</v>
      </c>
      <c r="M274" s="363">
        <v>0</v>
      </c>
      <c r="N274" s="363">
        <v>0</v>
      </c>
      <c r="O274" s="363">
        <v>0</v>
      </c>
    </row>
    <row r="275" spans="1:16" s="1226" customFormat="1" ht="21" customHeight="1" x14ac:dyDescent="0.25">
      <c r="A275" s="1240"/>
      <c r="B275" s="365"/>
      <c r="C275" s="365"/>
      <c r="D275" s="1239"/>
      <c r="E275" s="1247"/>
      <c r="F275" s="1239"/>
      <c r="G275" s="365"/>
      <c r="H275" s="380" t="s">
        <v>3</v>
      </c>
      <c r="I275" s="363">
        <v>1892.9</v>
      </c>
      <c r="J275" s="363">
        <v>0</v>
      </c>
      <c r="K275" s="363">
        <v>0</v>
      </c>
      <c r="L275" s="363">
        <v>0</v>
      </c>
      <c r="M275" s="363">
        <v>0</v>
      </c>
      <c r="N275" s="363">
        <v>0</v>
      </c>
      <c r="O275" s="363">
        <v>1892.9</v>
      </c>
    </row>
    <row r="276" spans="1:16" s="1226" customFormat="1" ht="19.5" customHeight="1" x14ac:dyDescent="0.25">
      <c r="A276" s="1240"/>
      <c r="B276" s="365"/>
      <c r="C276" s="365"/>
      <c r="D276" s="1239"/>
      <c r="E276" s="1247"/>
      <c r="F276" s="1239"/>
      <c r="G276" s="365"/>
      <c r="H276" s="380" t="s">
        <v>2</v>
      </c>
      <c r="I276" s="363">
        <v>506.9</v>
      </c>
      <c r="J276" s="363">
        <v>0</v>
      </c>
      <c r="K276" s="363">
        <v>0</v>
      </c>
      <c r="L276" s="363">
        <v>0</v>
      </c>
      <c r="M276" s="363">
        <v>0</v>
      </c>
      <c r="N276" s="363">
        <v>0</v>
      </c>
      <c r="O276" s="363">
        <v>506.9</v>
      </c>
    </row>
    <row r="277" spans="1:16" s="1226" customFormat="1" ht="18" customHeight="1" x14ac:dyDescent="0.25">
      <c r="A277" s="1240"/>
      <c r="B277" s="365"/>
      <c r="C277" s="365"/>
      <c r="D277" s="1239"/>
      <c r="E277" s="1246"/>
      <c r="F277" s="1239"/>
      <c r="G277" s="365"/>
      <c r="H277" s="1238" t="s">
        <v>1</v>
      </c>
      <c r="I277" s="363">
        <v>0</v>
      </c>
      <c r="J277" s="363">
        <v>0</v>
      </c>
      <c r="K277" s="363">
        <v>0</v>
      </c>
      <c r="L277" s="363">
        <v>0</v>
      </c>
      <c r="M277" s="363">
        <v>0</v>
      </c>
      <c r="N277" s="363">
        <v>0</v>
      </c>
      <c r="O277" s="363">
        <v>0</v>
      </c>
    </row>
    <row r="278" spans="1:16" s="1226" customFormat="1" ht="129.75" customHeight="1" x14ac:dyDescent="0.25">
      <c r="A278" s="1261" t="s">
        <v>2124</v>
      </c>
      <c r="B278" s="380" t="s">
        <v>2123</v>
      </c>
      <c r="C278" s="380" t="s">
        <v>17</v>
      </c>
      <c r="D278" s="1238" t="s">
        <v>2025</v>
      </c>
      <c r="E278" s="1238" t="s">
        <v>284</v>
      </c>
      <c r="F278" s="1238" t="s">
        <v>2024</v>
      </c>
      <c r="G278" s="380" t="s">
        <v>2122</v>
      </c>
      <c r="H278" s="1238" t="s">
        <v>284</v>
      </c>
      <c r="I278" s="363" t="s">
        <v>284</v>
      </c>
      <c r="J278" s="363" t="s">
        <v>284</v>
      </c>
      <c r="K278" s="363" t="s">
        <v>284</v>
      </c>
      <c r="L278" s="363" t="s">
        <v>284</v>
      </c>
      <c r="M278" s="363" t="s">
        <v>284</v>
      </c>
      <c r="N278" s="363" t="s">
        <v>284</v>
      </c>
      <c r="O278" s="363" t="s">
        <v>284</v>
      </c>
    </row>
    <row r="279" spans="1:16" s="1226" customFormat="1" ht="25.5" customHeight="1" x14ac:dyDescent="0.25">
      <c r="A279" s="1240" t="s">
        <v>1119</v>
      </c>
      <c r="B279" s="1239" t="s">
        <v>2121</v>
      </c>
      <c r="C279" s="1239" t="s">
        <v>10</v>
      </c>
      <c r="D279" s="1239" t="s">
        <v>2031</v>
      </c>
      <c r="E279" s="1248" t="s">
        <v>2120</v>
      </c>
      <c r="F279" s="1239" t="s">
        <v>1997</v>
      </c>
      <c r="G279" s="1239" t="s">
        <v>10</v>
      </c>
      <c r="H279" s="380" t="s">
        <v>408</v>
      </c>
      <c r="I279" s="363">
        <f>I280+I281+I282+I283</f>
        <v>281.60000000000002</v>
      </c>
      <c r="J279" s="363" t="e">
        <f>J280+J281+J282+J283</f>
        <v>#N/A</v>
      </c>
      <c r="K279" s="363" t="e">
        <f>K280+K281+K282+K283</f>
        <v>#N/A</v>
      </c>
      <c r="L279" s="363" t="e">
        <f>L280+L281+L282+L283</f>
        <v>#N/A</v>
      </c>
      <c r="M279" s="363" t="e">
        <f>M280+M281+M282+M283</f>
        <v>#N/A</v>
      </c>
      <c r="N279" s="363" t="e">
        <f>N280+N281+N282+N283</f>
        <v>#N/A</v>
      </c>
      <c r="O279" s="363">
        <f>O280+O281+O282+O283</f>
        <v>281.60000000000002</v>
      </c>
      <c r="P279" s="1226" t="s">
        <v>2043</v>
      </c>
    </row>
    <row r="280" spans="1:16" s="1226" customFormat="1" ht="33" customHeight="1" x14ac:dyDescent="0.25">
      <c r="A280" s="1240"/>
      <c r="B280" s="1239"/>
      <c r="C280" s="1239"/>
      <c r="D280" s="1239"/>
      <c r="E280" s="1247"/>
      <c r="F280" s="1239"/>
      <c r="G280" s="1239"/>
      <c r="H280" s="380" t="s">
        <v>4</v>
      </c>
      <c r="I280" s="363">
        <v>0</v>
      </c>
      <c r="J280" s="363">
        <v>0</v>
      </c>
      <c r="K280" s="363">
        <v>0</v>
      </c>
      <c r="L280" s="363">
        <v>0</v>
      </c>
      <c r="M280" s="363">
        <v>0</v>
      </c>
      <c r="N280" s="363">
        <v>0</v>
      </c>
      <c r="O280" s="363">
        <v>0</v>
      </c>
    </row>
    <row r="281" spans="1:16" s="1226" customFormat="1" ht="25.5" customHeight="1" x14ac:dyDescent="0.25">
      <c r="A281" s="1240"/>
      <c r="B281" s="1239"/>
      <c r="C281" s="1239"/>
      <c r="D281" s="1239"/>
      <c r="E281" s="1247"/>
      <c r="F281" s="1239"/>
      <c r="G281" s="1239"/>
      <c r="H281" s="380" t="s">
        <v>3</v>
      </c>
      <c r="I281" s="363">
        <v>0</v>
      </c>
      <c r="J281" s="363">
        <v>0</v>
      </c>
      <c r="K281" s="363">
        <v>0</v>
      </c>
      <c r="L281" s="363">
        <v>0</v>
      </c>
      <c r="M281" s="363">
        <v>0</v>
      </c>
      <c r="N281" s="363">
        <v>0</v>
      </c>
      <c r="O281" s="363">
        <v>0</v>
      </c>
    </row>
    <row r="282" spans="1:16" s="1226" customFormat="1" ht="23.25" customHeight="1" x14ac:dyDescent="0.25">
      <c r="A282" s="1240"/>
      <c r="B282" s="1239"/>
      <c r="C282" s="1239"/>
      <c r="D282" s="1239"/>
      <c r="E282" s="1247"/>
      <c r="F282" s="1239"/>
      <c r="G282" s="1239"/>
      <c r="H282" s="380" t="s">
        <v>2</v>
      </c>
      <c r="I282" s="363">
        <f>I284</f>
        <v>281.60000000000002</v>
      </c>
      <c r="J282" s="363" t="e">
        <f>#N/A</f>
        <v>#N/A</v>
      </c>
      <c r="K282" s="363" t="e">
        <f>#N/A</f>
        <v>#N/A</v>
      </c>
      <c r="L282" s="363" t="e">
        <f>#N/A</f>
        <v>#N/A</v>
      </c>
      <c r="M282" s="363" t="e">
        <f>#N/A</f>
        <v>#N/A</v>
      </c>
      <c r="N282" s="363" t="e">
        <f>#N/A</f>
        <v>#N/A</v>
      </c>
      <c r="O282" s="363">
        <f>O287</f>
        <v>281.60000000000002</v>
      </c>
    </row>
    <row r="283" spans="1:16" s="1226" customFormat="1" ht="51.75" customHeight="1" x14ac:dyDescent="0.25">
      <c r="A283" s="1240"/>
      <c r="B283" s="1239"/>
      <c r="C283" s="1239"/>
      <c r="D283" s="1239"/>
      <c r="E283" s="1246"/>
      <c r="F283" s="1239"/>
      <c r="G283" s="1239"/>
      <c r="H283" s="1238" t="s">
        <v>1</v>
      </c>
      <c r="I283" s="363">
        <v>0</v>
      </c>
      <c r="J283" s="363">
        <v>1</v>
      </c>
      <c r="K283" s="363">
        <v>2</v>
      </c>
      <c r="L283" s="363">
        <v>3</v>
      </c>
      <c r="M283" s="363">
        <v>4</v>
      </c>
      <c r="N283" s="363">
        <v>5</v>
      </c>
      <c r="O283" s="363">
        <v>0</v>
      </c>
    </row>
    <row r="284" spans="1:16" s="1226" customFormat="1" ht="20.25" customHeight="1" x14ac:dyDescent="0.25">
      <c r="A284" s="1285" t="s">
        <v>1116</v>
      </c>
      <c r="B284" s="1284" t="s">
        <v>2119</v>
      </c>
      <c r="C284" s="1284" t="s">
        <v>17</v>
      </c>
      <c r="D284" s="1239" t="s">
        <v>2025</v>
      </c>
      <c r="E284" s="1248" t="s">
        <v>2118</v>
      </c>
      <c r="F284" s="1239" t="s">
        <v>1997</v>
      </c>
      <c r="G284" s="1284" t="s">
        <v>23</v>
      </c>
      <c r="H284" s="380" t="s">
        <v>408</v>
      </c>
      <c r="I284" s="363">
        <f>I285+I286+I287+I288</f>
        <v>281.60000000000002</v>
      </c>
      <c r="J284" s="363">
        <f>J285+J286+J287+J288</f>
        <v>281.60000000000002</v>
      </c>
      <c r="K284" s="363">
        <f>K285+K286+K287+K288</f>
        <v>281.60000000000002</v>
      </c>
      <c r="L284" s="363">
        <f>L285+L286+L287+L288</f>
        <v>281.60000000000002</v>
      </c>
      <c r="M284" s="363">
        <f>M285+M286+M287+M288</f>
        <v>281.60000000000002</v>
      </c>
      <c r="N284" s="363">
        <f>N285+N286+N287+N288</f>
        <v>281.60000000000002</v>
      </c>
      <c r="O284" s="363">
        <f>O285+O286+O287+O288</f>
        <v>281.60000000000002</v>
      </c>
      <c r="P284" s="1226" t="s">
        <v>2043</v>
      </c>
    </row>
    <row r="285" spans="1:16" s="1226" customFormat="1" ht="19.5" customHeight="1" x14ac:dyDescent="0.25">
      <c r="A285" s="1285"/>
      <c r="B285" s="1284"/>
      <c r="C285" s="1284"/>
      <c r="D285" s="1239"/>
      <c r="E285" s="1247"/>
      <c r="F285" s="1239"/>
      <c r="G285" s="1284"/>
      <c r="H285" s="380" t="s">
        <v>4</v>
      </c>
      <c r="I285" s="363">
        <v>0</v>
      </c>
      <c r="J285" s="363">
        <v>0</v>
      </c>
      <c r="K285" s="363">
        <v>0</v>
      </c>
      <c r="L285" s="363">
        <v>0</v>
      </c>
      <c r="M285" s="363">
        <v>0</v>
      </c>
      <c r="N285" s="363">
        <v>0</v>
      </c>
      <c r="O285" s="363">
        <v>0</v>
      </c>
    </row>
    <row r="286" spans="1:16" s="1226" customFormat="1" ht="21" customHeight="1" x14ac:dyDescent="0.25">
      <c r="A286" s="1285"/>
      <c r="B286" s="1284"/>
      <c r="C286" s="1284"/>
      <c r="D286" s="1239"/>
      <c r="E286" s="1247"/>
      <c r="F286" s="1239"/>
      <c r="G286" s="1284"/>
      <c r="H286" s="380" t="s">
        <v>3</v>
      </c>
      <c r="I286" s="363">
        <v>0</v>
      </c>
      <c r="J286" s="363">
        <v>0</v>
      </c>
      <c r="K286" s="363">
        <v>0</v>
      </c>
      <c r="L286" s="363">
        <v>0</v>
      </c>
      <c r="M286" s="363">
        <v>0</v>
      </c>
      <c r="N286" s="363">
        <v>0</v>
      </c>
      <c r="O286" s="363">
        <v>0</v>
      </c>
    </row>
    <row r="287" spans="1:16" s="1226" customFormat="1" ht="18.75" customHeight="1" x14ac:dyDescent="0.25">
      <c r="A287" s="1285"/>
      <c r="B287" s="1284"/>
      <c r="C287" s="1284"/>
      <c r="D287" s="1239"/>
      <c r="E287" s="1247"/>
      <c r="F287" s="1239"/>
      <c r="G287" s="1284"/>
      <c r="H287" s="380" t="s">
        <v>2</v>
      </c>
      <c r="I287" s="363">
        <v>281.60000000000002</v>
      </c>
      <c r="J287" s="363">
        <v>281.60000000000002</v>
      </c>
      <c r="K287" s="363">
        <v>281.60000000000002</v>
      </c>
      <c r="L287" s="363">
        <v>281.60000000000002</v>
      </c>
      <c r="M287" s="363">
        <v>281.60000000000002</v>
      </c>
      <c r="N287" s="363">
        <v>281.60000000000002</v>
      </c>
      <c r="O287" s="363">
        <v>281.60000000000002</v>
      </c>
    </row>
    <row r="288" spans="1:16" s="1226" customFormat="1" ht="19.5" customHeight="1" x14ac:dyDescent="0.25">
      <c r="A288" s="1285"/>
      <c r="B288" s="1284"/>
      <c r="C288" s="1284"/>
      <c r="D288" s="1239"/>
      <c r="E288" s="1246"/>
      <c r="F288" s="1239"/>
      <c r="G288" s="1284"/>
      <c r="H288" s="1238" t="s">
        <v>1</v>
      </c>
      <c r="I288" s="363">
        <v>0</v>
      </c>
      <c r="J288" s="363">
        <v>0</v>
      </c>
      <c r="K288" s="363">
        <v>0</v>
      </c>
      <c r="L288" s="363">
        <v>0</v>
      </c>
      <c r="M288" s="363">
        <v>0</v>
      </c>
      <c r="N288" s="363">
        <v>0</v>
      </c>
      <c r="O288" s="363">
        <v>0</v>
      </c>
    </row>
    <row r="289" spans="1:16" s="1226" customFormat="1" ht="61.5" customHeight="1" x14ac:dyDescent="0.25">
      <c r="A289" s="1261" t="s">
        <v>2117</v>
      </c>
      <c r="B289" s="1238" t="s">
        <v>2116</v>
      </c>
      <c r="C289" s="1238" t="s">
        <v>17</v>
      </c>
      <c r="D289" s="1238" t="s">
        <v>2025</v>
      </c>
      <c r="E289" s="1238" t="s">
        <v>284</v>
      </c>
      <c r="F289" s="1238" t="s">
        <v>1997</v>
      </c>
      <c r="G289" s="1238" t="s">
        <v>2115</v>
      </c>
      <c r="H289" s="1238" t="s">
        <v>284</v>
      </c>
      <c r="I289" s="363" t="s">
        <v>284</v>
      </c>
      <c r="J289" s="363" t="s">
        <v>284</v>
      </c>
      <c r="K289" s="363" t="s">
        <v>284</v>
      </c>
      <c r="L289" s="363" t="s">
        <v>284</v>
      </c>
      <c r="M289" s="363" t="s">
        <v>284</v>
      </c>
      <c r="N289" s="363" t="s">
        <v>284</v>
      </c>
      <c r="O289" s="363" t="s">
        <v>284</v>
      </c>
    </row>
    <row r="290" spans="1:16" s="1226" customFormat="1" ht="19.5" customHeight="1" x14ac:dyDescent="0.25">
      <c r="A290" s="1240" t="s">
        <v>1083</v>
      </c>
      <c r="B290" s="1239" t="s">
        <v>2114</v>
      </c>
      <c r="C290" s="1239" t="s">
        <v>10</v>
      </c>
      <c r="D290" s="1239" t="s">
        <v>2031</v>
      </c>
      <c r="E290" s="320" t="s">
        <v>2113</v>
      </c>
      <c r="F290" s="1239" t="s">
        <v>1997</v>
      </c>
      <c r="G290" s="1239" t="s">
        <v>10</v>
      </c>
      <c r="H290" s="380" t="s">
        <v>408</v>
      </c>
      <c r="I290" s="363">
        <f>I291+I292+I293+I294</f>
        <v>135.6</v>
      </c>
      <c r="J290" s="363" t="e">
        <f>#N/A</f>
        <v>#N/A</v>
      </c>
      <c r="K290" s="363" t="e">
        <f>#N/A</f>
        <v>#N/A</v>
      </c>
      <c r="L290" s="363" t="e">
        <f>#N/A</f>
        <v>#N/A</v>
      </c>
      <c r="M290" s="363" t="e">
        <f>#N/A</f>
        <v>#N/A</v>
      </c>
      <c r="N290" s="363" t="e">
        <f>#N/A</f>
        <v>#N/A</v>
      </c>
      <c r="O290" s="363">
        <f>O295</f>
        <v>135.6</v>
      </c>
    </row>
    <row r="291" spans="1:16" s="1226" customFormat="1" ht="23.25" customHeight="1" x14ac:dyDescent="0.25">
      <c r="A291" s="1240"/>
      <c r="B291" s="1239"/>
      <c r="C291" s="1239"/>
      <c r="D291" s="1239"/>
      <c r="E291" s="314"/>
      <c r="F291" s="1239"/>
      <c r="G291" s="1239"/>
      <c r="H291" s="380" t="s">
        <v>4</v>
      </c>
      <c r="I291" s="363">
        <f>I296</f>
        <v>0</v>
      </c>
      <c r="J291" s="363" t="e">
        <f>#N/A</f>
        <v>#N/A</v>
      </c>
      <c r="K291" s="363" t="e">
        <f>#N/A</f>
        <v>#N/A</v>
      </c>
      <c r="L291" s="363" t="e">
        <f>#N/A</f>
        <v>#N/A</v>
      </c>
      <c r="M291" s="363" t="e">
        <f>#N/A</f>
        <v>#N/A</v>
      </c>
      <c r="N291" s="363" t="e">
        <f>#N/A</f>
        <v>#N/A</v>
      </c>
      <c r="O291" s="363">
        <f>O296</f>
        <v>0</v>
      </c>
    </row>
    <row r="292" spans="1:16" s="1226" customFormat="1" ht="22.5" customHeight="1" x14ac:dyDescent="0.25">
      <c r="A292" s="1240"/>
      <c r="B292" s="1239"/>
      <c r="C292" s="1239"/>
      <c r="D292" s="1239"/>
      <c r="E292" s="314"/>
      <c r="F292" s="1239"/>
      <c r="G292" s="1239"/>
      <c r="H292" s="380" t="s">
        <v>3</v>
      </c>
      <c r="I292" s="363">
        <f>I297</f>
        <v>0</v>
      </c>
      <c r="J292" s="363" t="e">
        <f>#N/A</f>
        <v>#N/A</v>
      </c>
      <c r="K292" s="363" t="e">
        <f>#N/A</f>
        <v>#N/A</v>
      </c>
      <c r="L292" s="363" t="e">
        <f>#N/A</f>
        <v>#N/A</v>
      </c>
      <c r="M292" s="363" t="e">
        <f>#N/A</f>
        <v>#N/A</v>
      </c>
      <c r="N292" s="363" t="e">
        <f>#N/A</f>
        <v>#N/A</v>
      </c>
      <c r="O292" s="363">
        <f>O297</f>
        <v>0</v>
      </c>
    </row>
    <row r="293" spans="1:16" s="1226" customFormat="1" ht="19.5" customHeight="1" x14ac:dyDescent="0.25">
      <c r="A293" s="1240"/>
      <c r="B293" s="1239"/>
      <c r="C293" s="1239"/>
      <c r="D293" s="1239"/>
      <c r="E293" s="314"/>
      <c r="F293" s="1239"/>
      <c r="G293" s="1239"/>
      <c r="H293" s="380" t="s">
        <v>2</v>
      </c>
      <c r="I293" s="363">
        <f>I298</f>
        <v>135.6</v>
      </c>
      <c r="J293" s="363" t="e">
        <f>#N/A</f>
        <v>#N/A</v>
      </c>
      <c r="K293" s="363" t="e">
        <f>#N/A</f>
        <v>#N/A</v>
      </c>
      <c r="L293" s="363" t="e">
        <f>#N/A</f>
        <v>#N/A</v>
      </c>
      <c r="M293" s="363" t="e">
        <f>#N/A</f>
        <v>#N/A</v>
      </c>
      <c r="N293" s="363" t="e">
        <f>#N/A</f>
        <v>#N/A</v>
      </c>
      <c r="O293" s="363">
        <f>O298</f>
        <v>135.6</v>
      </c>
    </row>
    <row r="294" spans="1:16" s="1226" customFormat="1" ht="22.5" customHeight="1" x14ac:dyDescent="0.25">
      <c r="A294" s="1240"/>
      <c r="B294" s="1239"/>
      <c r="C294" s="1239"/>
      <c r="D294" s="1239"/>
      <c r="E294" s="309"/>
      <c r="F294" s="1239"/>
      <c r="G294" s="1239"/>
      <c r="H294" s="1238" t="s">
        <v>1</v>
      </c>
      <c r="I294" s="363">
        <f>I299</f>
        <v>0</v>
      </c>
      <c r="J294" s="363" t="e">
        <f>#N/A</f>
        <v>#N/A</v>
      </c>
      <c r="K294" s="363" t="e">
        <f>#N/A</f>
        <v>#N/A</v>
      </c>
      <c r="L294" s="363" t="e">
        <f>#N/A</f>
        <v>#N/A</v>
      </c>
      <c r="M294" s="363" t="e">
        <f>#N/A</f>
        <v>#N/A</v>
      </c>
      <c r="N294" s="363" t="e">
        <f>#N/A</f>
        <v>#N/A</v>
      </c>
      <c r="O294" s="363">
        <f>O299</f>
        <v>0</v>
      </c>
    </row>
    <row r="295" spans="1:16" s="1226" customFormat="1" ht="23.25" customHeight="1" x14ac:dyDescent="0.25">
      <c r="A295" s="1240" t="s">
        <v>1081</v>
      </c>
      <c r="B295" s="1239" t="s">
        <v>2112</v>
      </c>
      <c r="C295" s="1239" t="s">
        <v>17</v>
      </c>
      <c r="D295" s="1239" t="s">
        <v>2025</v>
      </c>
      <c r="E295" s="1266" t="s">
        <v>2111</v>
      </c>
      <c r="F295" s="1239" t="s">
        <v>1997</v>
      </c>
      <c r="G295" s="1239" t="s">
        <v>23</v>
      </c>
      <c r="H295" s="380" t="s">
        <v>408</v>
      </c>
      <c r="I295" s="363">
        <f>I296+I297+I298+I299</f>
        <v>135.6</v>
      </c>
      <c r="J295" s="363" t="e">
        <f>#N/A</f>
        <v>#N/A</v>
      </c>
      <c r="K295" s="363" t="e">
        <f>#N/A</f>
        <v>#N/A</v>
      </c>
      <c r="L295" s="363" t="e">
        <f>#N/A</f>
        <v>#N/A</v>
      </c>
      <c r="M295" s="363" t="e">
        <f>#N/A</f>
        <v>#N/A</v>
      </c>
      <c r="N295" s="363" t="e">
        <f>#N/A</f>
        <v>#N/A</v>
      </c>
      <c r="O295" s="363">
        <f>SUM(O296:O299)</f>
        <v>135.6</v>
      </c>
      <c r="P295" s="1226" t="s">
        <v>2043</v>
      </c>
    </row>
    <row r="296" spans="1:16" s="1226" customFormat="1" ht="18" customHeight="1" x14ac:dyDescent="0.25">
      <c r="A296" s="1240"/>
      <c r="B296" s="1239"/>
      <c r="C296" s="1239"/>
      <c r="D296" s="1239"/>
      <c r="E296" s="1265"/>
      <c r="F296" s="1239"/>
      <c r="G296" s="1239"/>
      <c r="H296" s="380" t="s">
        <v>4</v>
      </c>
      <c r="I296" s="363">
        <v>0</v>
      </c>
      <c r="J296" s="363">
        <v>0</v>
      </c>
      <c r="K296" s="363">
        <v>0</v>
      </c>
      <c r="L296" s="363">
        <v>0</v>
      </c>
      <c r="M296" s="363">
        <v>0</v>
      </c>
      <c r="N296" s="363">
        <v>0</v>
      </c>
      <c r="O296" s="363">
        <v>0</v>
      </c>
    </row>
    <row r="297" spans="1:16" s="1226" customFormat="1" ht="18.75" customHeight="1" x14ac:dyDescent="0.25">
      <c r="A297" s="1240"/>
      <c r="B297" s="1239"/>
      <c r="C297" s="1239"/>
      <c r="D297" s="1239"/>
      <c r="E297" s="1265"/>
      <c r="F297" s="1239"/>
      <c r="G297" s="1239"/>
      <c r="H297" s="380" t="s">
        <v>3</v>
      </c>
      <c r="I297" s="363">
        <v>0</v>
      </c>
      <c r="J297" s="363">
        <v>0</v>
      </c>
      <c r="K297" s="363">
        <v>0</v>
      </c>
      <c r="L297" s="363">
        <v>0</v>
      </c>
      <c r="M297" s="363">
        <v>0</v>
      </c>
      <c r="N297" s="363">
        <v>0</v>
      </c>
      <c r="O297" s="363">
        <v>0</v>
      </c>
    </row>
    <row r="298" spans="1:16" s="1226" customFormat="1" ht="18.75" customHeight="1" x14ac:dyDescent="0.25">
      <c r="A298" s="1240"/>
      <c r="B298" s="1239"/>
      <c r="C298" s="1239"/>
      <c r="D298" s="1239"/>
      <c r="E298" s="1265"/>
      <c r="F298" s="1239"/>
      <c r="G298" s="1239"/>
      <c r="H298" s="380" t="s">
        <v>2</v>
      </c>
      <c r="I298" s="363">
        <v>135.6</v>
      </c>
      <c r="J298" s="363">
        <v>135.6</v>
      </c>
      <c r="K298" s="363">
        <v>135.6</v>
      </c>
      <c r="L298" s="363">
        <v>135.6</v>
      </c>
      <c r="M298" s="363">
        <v>135.6</v>
      </c>
      <c r="N298" s="363">
        <v>135.6</v>
      </c>
      <c r="O298" s="363">
        <v>135.6</v>
      </c>
    </row>
    <row r="299" spans="1:16" s="1226" customFormat="1" ht="19.5" customHeight="1" x14ac:dyDescent="0.25">
      <c r="A299" s="1240"/>
      <c r="B299" s="1239"/>
      <c r="C299" s="1239"/>
      <c r="D299" s="1239"/>
      <c r="E299" s="1264"/>
      <c r="F299" s="1239"/>
      <c r="G299" s="1239"/>
      <c r="H299" s="1238" t="s">
        <v>1</v>
      </c>
      <c r="I299" s="363">
        <v>0</v>
      </c>
      <c r="J299" s="363">
        <v>0</v>
      </c>
      <c r="K299" s="363">
        <v>0</v>
      </c>
      <c r="L299" s="363">
        <v>0</v>
      </c>
      <c r="M299" s="363">
        <v>0</v>
      </c>
      <c r="N299" s="363">
        <v>0</v>
      </c>
      <c r="O299" s="363">
        <v>0</v>
      </c>
    </row>
    <row r="300" spans="1:16" s="1226" customFormat="1" ht="72.75" customHeight="1" x14ac:dyDescent="0.25">
      <c r="A300" s="1261" t="s">
        <v>2110</v>
      </c>
      <c r="B300" s="1238" t="s">
        <v>2109</v>
      </c>
      <c r="C300" s="1238" t="s">
        <v>17</v>
      </c>
      <c r="D300" s="1238" t="s">
        <v>2025</v>
      </c>
      <c r="E300" s="1238" t="s">
        <v>284</v>
      </c>
      <c r="F300" s="1238" t="s">
        <v>1997</v>
      </c>
      <c r="G300" s="1238" t="s">
        <v>2108</v>
      </c>
      <c r="H300" s="1238" t="s">
        <v>284</v>
      </c>
      <c r="I300" s="363" t="s">
        <v>284</v>
      </c>
      <c r="J300" s="363" t="s">
        <v>284</v>
      </c>
      <c r="K300" s="363" t="s">
        <v>284</v>
      </c>
      <c r="L300" s="363" t="s">
        <v>284</v>
      </c>
      <c r="M300" s="363" t="s">
        <v>284</v>
      </c>
      <c r="N300" s="363" t="s">
        <v>284</v>
      </c>
      <c r="O300" s="363" t="s">
        <v>284</v>
      </c>
    </row>
    <row r="301" spans="1:16" s="1226" customFormat="1" ht="20.25" customHeight="1" x14ac:dyDescent="0.25">
      <c r="A301" s="1240" t="s">
        <v>1078</v>
      </c>
      <c r="B301" s="1239" t="s">
        <v>2107</v>
      </c>
      <c r="C301" s="1239" t="s">
        <v>10</v>
      </c>
      <c r="D301" s="1248" t="s">
        <v>2053</v>
      </c>
      <c r="E301" s="1248" t="s">
        <v>2106</v>
      </c>
      <c r="F301" s="1239" t="s">
        <v>1997</v>
      </c>
      <c r="G301" s="1239" t="s">
        <v>10</v>
      </c>
      <c r="H301" s="380" t="s">
        <v>408</v>
      </c>
      <c r="I301" s="363">
        <f>SUM(I302:I305)</f>
        <v>0</v>
      </c>
      <c r="J301" s="363">
        <f>SUM(J302:J305)</f>
        <v>0</v>
      </c>
      <c r="K301" s="363">
        <f>SUM(K302:K305)</f>
        <v>0</v>
      </c>
      <c r="L301" s="363">
        <f>SUM(L302:L305)</f>
        <v>0</v>
      </c>
      <c r="M301" s="363">
        <f>SUM(M302:M305)</f>
        <v>0</v>
      </c>
      <c r="N301" s="363">
        <f>SUM(N302:N305)</f>
        <v>0</v>
      </c>
      <c r="O301" s="363">
        <f>SUM(O302:O305)</f>
        <v>0</v>
      </c>
    </row>
    <row r="302" spans="1:16" s="1226" customFormat="1" ht="21" customHeight="1" x14ac:dyDescent="0.25">
      <c r="A302" s="1240"/>
      <c r="B302" s="1239"/>
      <c r="C302" s="1239"/>
      <c r="D302" s="1247"/>
      <c r="E302" s="1247"/>
      <c r="F302" s="1239"/>
      <c r="G302" s="1239"/>
      <c r="H302" s="380" t="s">
        <v>4</v>
      </c>
      <c r="I302" s="363">
        <f>I307</f>
        <v>0</v>
      </c>
      <c r="J302" s="363">
        <f>J307</f>
        <v>0</v>
      </c>
      <c r="K302" s="363">
        <f>K307</f>
        <v>0</v>
      </c>
      <c r="L302" s="363">
        <f>L307</f>
        <v>0</v>
      </c>
      <c r="M302" s="363">
        <f>M307</f>
        <v>0</v>
      </c>
      <c r="N302" s="363">
        <f>N307</f>
        <v>0</v>
      </c>
      <c r="O302" s="363">
        <f>O307</f>
        <v>0</v>
      </c>
    </row>
    <row r="303" spans="1:16" s="1226" customFormat="1" ht="22.5" customHeight="1" x14ac:dyDescent="0.25">
      <c r="A303" s="1240"/>
      <c r="B303" s="1239"/>
      <c r="C303" s="1239"/>
      <c r="D303" s="1247"/>
      <c r="E303" s="1247"/>
      <c r="F303" s="1239"/>
      <c r="G303" s="1239"/>
      <c r="H303" s="380" t="s">
        <v>3</v>
      </c>
      <c r="I303" s="363">
        <f>I308</f>
        <v>0</v>
      </c>
      <c r="J303" s="363">
        <f>J308</f>
        <v>0</v>
      </c>
      <c r="K303" s="363">
        <f>K308</f>
        <v>0</v>
      </c>
      <c r="L303" s="363">
        <f>L308</f>
        <v>0</v>
      </c>
      <c r="M303" s="363">
        <f>M308</f>
        <v>0</v>
      </c>
      <c r="N303" s="363">
        <f>N308</f>
        <v>0</v>
      </c>
      <c r="O303" s="363">
        <f>O308</f>
        <v>0</v>
      </c>
    </row>
    <row r="304" spans="1:16" s="1226" customFormat="1" ht="23.25" customHeight="1" x14ac:dyDescent="0.25">
      <c r="A304" s="1240"/>
      <c r="B304" s="1239"/>
      <c r="C304" s="1239"/>
      <c r="D304" s="1247"/>
      <c r="E304" s="1247"/>
      <c r="F304" s="1239"/>
      <c r="G304" s="1239"/>
      <c r="H304" s="380" t="s">
        <v>2</v>
      </c>
      <c r="I304" s="363">
        <f>I309</f>
        <v>0</v>
      </c>
      <c r="J304" s="363">
        <f>J309</f>
        <v>0</v>
      </c>
      <c r="K304" s="363">
        <f>K309</f>
        <v>0</v>
      </c>
      <c r="L304" s="363">
        <f>L309</f>
        <v>0</v>
      </c>
      <c r="M304" s="363">
        <f>M309</f>
        <v>0</v>
      </c>
      <c r="N304" s="363">
        <f>N309</f>
        <v>0</v>
      </c>
      <c r="O304" s="363">
        <f>O309</f>
        <v>0</v>
      </c>
    </row>
    <row r="305" spans="1:16" s="1268" customFormat="1" ht="21" customHeight="1" x14ac:dyDescent="0.25">
      <c r="A305" s="1240"/>
      <c r="B305" s="1239"/>
      <c r="C305" s="1239"/>
      <c r="D305" s="1246"/>
      <c r="E305" s="1246"/>
      <c r="F305" s="1239"/>
      <c r="G305" s="1239"/>
      <c r="H305" s="1238" t="s">
        <v>1</v>
      </c>
      <c r="I305" s="363">
        <f>I310</f>
        <v>0</v>
      </c>
      <c r="J305" s="363">
        <f>J310</f>
        <v>0</v>
      </c>
      <c r="K305" s="363">
        <f>K310</f>
        <v>0</v>
      </c>
      <c r="L305" s="363">
        <f>L310</f>
        <v>0</v>
      </c>
      <c r="M305" s="363">
        <f>M310</f>
        <v>0</v>
      </c>
      <c r="N305" s="363">
        <f>N310</f>
        <v>0</v>
      </c>
      <c r="O305" s="363">
        <f>O310</f>
        <v>0</v>
      </c>
    </row>
    <row r="306" spans="1:16" s="1268" customFormat="1" ht="21" customHeight="1" x14ac:dyDescent="0.25">
      <c r="A306" s="1240" t="s">
        <v>1075</v>
      </c>
      <c r="B306" s="1239" t="s">
        <v>2105</v>
      </c>
      <c r="C306" s="1239" t="s">
        <v>17</v>
      </c>
      <c r="D306" s="1239" t="s">
        <v>2025</v>
      </c>
      <c r="E306" s="1283" t="s">
        <v>2104</v>
      </c>
      <c r="F306" s="1239" t="s">
        <v>1997</v>
      </c>
      <c r="G306" s="1239" t="s">
        <v>23</v>
      </c>
      <c r="H306" s="380" t="s">
        <v>408</v>
      </c>
      <c r="I306" s="363">
        <f>SUM(I307:I310)</f>
        <v>0</v>
      </c>
      <c r="J306" s="363">
        <f>SUM(J307:J310)</f>
        <v>0</v>
      </c>
      <c r="K306" s="363">
        <f>SUM(K307:K310)</f>
        <v>0</v>
      </c>
      <c r="L306" s="363">
        <f>SUM(L307:L310)</f>
        <v>0</v>
      </c>
      <c r="M306" s="363">
        <f>SUM(M307:M310)</f>
        <v>0</v>
      </c>
      <c r="N306" s="363">
        <f>SUM(N307:N310)</f>
        <v>0</v>
      </c>
      <c r="O306" s="363">
        <f>SUM(O307:O310)</f>
        <v>0</v>
      </c>
    </row>
    <row r="307" spans="1:16" s="1268" customFormat="1" ht="18" customHeight="1" x14ac:dyDescent="0.25">
      <c r="A307" s="1240"/>
      <c r="B307" s="1239"/>
      <c r="C307" s="1239"/>
      <c r="D307" s="1239"/>
      <c r="E307" s="1282"/>
      <c r="F307" s="1239"/>
      <c r="G307" s="1239"/>
      <c r="H307" s="380" t="s">
        <v>4</v>
      </c>
      <c r="I307" s="363">
        <v>0</v>
      </c>
      <c r="J307" s="363">
        <v>0</v>
      </c>
      <c r="K307" s="363">
        <v>0</v>
      </c>
      <c r="L307" s="363">
        <v>0</v>
      </c>
      <c r="M307" s="363">
        <v>0</v>
      </c>
      <c r="N307" s="363">
        <v>0</v>
      </c>
      <c r="O307" s="363">
        <v>0</v>
      </c>
    </row>
    <row r="308" spans="1:16" s="1268" customFormat="1" ht="23.25" customHeight="1" x14ac:dyDescent="0.25">
      <c r="A308" s="1240"/>
      <c r="B308" s="1239"/>
      <c r="C308" s="1239"/>
      <c r="D308" s="1239"/>
      <c r="E308" s="1282"/>
      <c r="F308" s="1239"/>
      <c r="G308" s="1239"/>
      <c r="H308" s="380" t="s">
        <v>3</v>
      </c>
      <c r="I308" s="363">
        <v>0</v>
      </c>
      <c r="J308" s="363">
        <v>0</v>
      </c>
      <c r="K308" s="363">
        <v>0</v>
      </c>
      <c r="L308" s="363">
        <v>0</v>
      </c>
      <c r="M308" s="363">
        <v>0</v>
      </c>
      <c r="N308" s="363">
        <v>0</v>
      </c>
      <c r="O308" s="363">
        <v>0</v>
      </c>
    </row>
    <row r="309" spans="1:16" s="1268" customFormat="1" ht="20.25" customHeight="1" x14ac:dyDescent="0.25">
      <c r="A309" s="1240"/>
      <c r="B309" s="1239"/>
      <c r="C309" s="1239"/>
      <c r="D309" s="1239"/>
      <c r="E309" s="1282"/>
      <c r="F309" s="1239"/>
      <c r="G309" s="1239"/>
      <c r="H309" s="380" t="s">
        <v>2</v>
      </c>
      <c r="I309" s="363">
        <v>0</v>
      </c>
      <c r="J309" s="363">
        <v>0</v>
      </c>
      <c r="K309" s="363">
        <v>0</v>
      </c>
      <c r="L309" s="363">
        <v>0</v>
      </c>
      <c r="M309" s="363">
        <v>0</v>
      </c>
      <c r="N309" s="363">
        <v>0</v>
      </c>
      <c r="O309" s="363">
        <v>0</v>
      </c>
    </row>
    <row r="310" spans="1:16" s="1268" customFormat="1" ht="19.5" customHeight="1" x14ac:dyDescent="0.25">
      <c r="A310" s="1240"/>
      <c r="B310" s="1239"/>
      <c r="C310" s="1239"/>
      <c r="D310" s="1239"/>
      <c r="E310" s="1281"/>
      <c r="F310" s="1239"/>
      <c r="G310" s="1239"/>
      <c r="H310" s="1238" t="s">
        <v>1</v>
      </c>
      <c r="I310" s="363">
        <v>0</v>
      </c>
      <c r="J310" s="363">
        <v>0</v>
      </c>
      <c r="K310" s="363">
        <v>0</v>
      </c>
      <c r="L310" s="363">
        <v>0</v>
      </c>
      <c r="M310" s="363">
        <v>0</v>
      </c>
      <c r="N310" s="363">
        <v>0</v>
      </c>
      <c r="O310" s="363">
        <v>0</v>
      </c>
    </row>
    <row r="311" spans="1:16" s="1268" customFormat="1" ht="66.75" customHeight="1" x14ac:dyDescent="0.25">
      <c r="A311" s="1261" t="s">
        <v>2103</v>
      </c>
      <c r="B311" s="1238" t="s">
        <v>2102</v>
      </c>
      <c r="C311" s="1238" t="s">
        <v>17</v>
      </c>
      <c r="D311" s="1238" t="s">
        <v>2025</v>
      </c>
      <c r="E311" s="1238" t="s">
        <v>284</v>
      </c>
      <c r="F311" s="1238" t="s">
        <v>1997</v>
      </c>
      <c r="G311" s="1238" t="s">
        <v>23</v>
      </c>
      <c r="H311" s="1238" t="s">
        <v>284</v>
      </c>
      <c r="I311" s="363" t="s">
        <v>284</v>
      </c>
      <c r="J311" s="363" t="s">
        <v>284</v>
      </c>
      <c r="K311" s="363" t="s">
        <v>284</v>
      </c>
      <c r="L311" s="363" t="s">
        <v>284</v>
      </c>
      <c r="M311" s="363" t="s">
        <v>284</v>
      </c>
      <c r="N311" s="363" t="s">
        <v>284</v>
      </c>
      <c r="O311" s="363" t="s">
        <v>284</v>
      </c>
    </row>
    <row r="312" spans="1:16" s="1226" customFormat="1" ht="19.5" customHeight="1" x14ac:dyDescent="0.25">
      <c r="A312" s="1240" t="s">
        <v>1071</v>
      </c>
      <c r="B312" s="1239" t="s">
        <v>2101</v>
      </c>
      <c r="C312" s="1239" t="s">
        <v>10</v>
      </c>
      <c r="D312" s="1248" t="s">
        <v>2053</v>
      </c>
      <c r="E312" s="1280" t="s">
        <v>2100</v>
      </c>
      <c r="F312" s="1239" t="s">
        <v>1997</v>
      </c>
      <c r="G312" s="1239" t="s">
        <v>10</v>
      </c>
      <c r="H312" s="380" t="s">
        <v>408</v>
      </c>
      <c r="I312" s="363">
        <f>SUM(I313:I316)</f>
        <v>3386.2</v>
      </c>
      <c r="J312" s="363">
        <f>SUM(J313:J316)</f>
        <v>0</v>
      </c>
      <c r="K312" s="363">
        <f>SUM(K313:K316)</f>
        <v>0</v>
      </c>
      <c r="L312" s="363">
        <f>SUM(L313:L316)</f>
        <v>0</v>
      </c>
      <c r="M312" s="363">
        <f>SUM(M313:M316)</f>
        <v>0</v>
      </c>
      <c r="N312" s="363">
        <f>SUM(N313:N316)</f>
        <v>0</v>
      </c>
      <c r="O312" s="363">
        <f>SUM(O313:O316)</f>
        <v>3386.2</v>
      </c>
      <c r="P312" s="1226" t="s">
        <v>2043</v>
      </c>
    </row>
    <row r="313" spans="1:16" s="1226" customFormat="1" ht="19.5" customHeight="1" x14ac:dyDescent="0.25">
      <c r="A313" s="1240"/>
      <c r="B313" s="1239"/>
      <c r="C313" s="1239"/>
      <c r="D313" s="1247"/>
      <c r="E313" s="1279"/>
      <c r="F313" s="1239"/>
      <c r="G313" s="1239"/>
      <c r="H313" s="380" t="s">
        <v>4</v>
      </c>
      <c r="I313" s="363">
        <f>I318</f>
        <v>3184.7</v>
      </c>
      <c r="J313" s="363">
        <f>J318</f>
        <v>0</v>
      </c>
      <c r="K313" s="363">
        <f>K318</f>
        <v>0</v>
      </c>
      <c r="L313" s="363">
        <f>L318</f>
        <v>0</v>
      </c>
      <c r="M313" s="363">
        <f>M318</f>
        <v>0</v>
      </c>
      <c r="N313" s="363">
        <f>N318</f>
        <v>0</v>
      </c>
      <c r="O313" s="363">
        <f>O318</f>
        <v>3184.7</v>
      </c>
    </row>
    <row r="314" spans="1:16" s="1226" customFormat="1" ht="18" customHeight="1" x14ac:dyDescent="0.25">
      <c r="A314" s="1240"/>
      <c r="B314" s="1239"/>
      <c r="C314" s="1239"/>
      <c r="D314" s="1247"/>
      <c r="E314" s="1279"/>
      <c r="F314" s="1239"/>
      <c r="G314" s="1239"/>
      <c r="H314" s="380" t="s">
        <v>3</v>
      </c>
      <c r="I314" s="363">
        <f>I319</f>
        <v>167.6</v>
      </c>
      <c r="J314" s="363">
        <f>J319</f>
        <v>0</v>
      </c>
      <c r="K314" s="363">
        <f>K319</f>
        <v>0</v>
      </c>
      <c r="L314" s="363">
        <f>L319</f>
        <v>0</v>
      </c>
      <c r="M314" s="363">
        <f>M319</f>
        <v>0</v>
      </c>
      <c r="N314" s="363">
        <f>N319</f>
        <v>0</v>
      </c>
      <c r="O314" s="363">
        <f>O319</f>
        <v>167.6</v>
      </c>
    </row>
    <row r="315" spans="1:16" s="1226" customFormat="1" ht="18.75" customHeight="1" x14ac:dyDescent="0.25">
      <c r="A315" s="1240"/>
      <c r="B315" s="1239"/>
      <c r="C315" s="1239"/>
      <c r="D315" s="1247"/>
      <c r="E315" s="1279"/>
      <c r="F315" s="1239"/>
      <c r="G315" s="1239"/>
      <c r="H315" s="380" t="s">
        <v>2</v>
      </c>
      <c r="I315" s="363">
        <f>I320</f>
        <v>33.9</v>
      </c>
      <c r="J315" s="363">
        <f>J320</f>
        <v>0</v>
      </c>
      <c r="K315" s="363">
        <f>K320</f>
        <v>0</v>
      </c>
      <c r="L315" s="363">
        <f>L320</f>
        <v>0</v>
      </c>
      <c r="M315" s="363">
        <f>M320</f>
        <v>0</v>
      </c>
      <c r="N315" s="363">
        <f>N320</f>
        <v>0</v>
      </c>
      <c r="O315" s="363">
        <f>O320</f>
        <v>33.9</v>
      </c>
    </row>
    <row r="316" spans="1:16" s="1268" customFormat="1" ht="18.75" customHeight="1" x14ac:dyDescent="0.25">
      <c r="A316" s="1240"/>
      <c r="B316" s="1239"/>
      <c r="C316" s="1239"/>
      <c r="D316" s="1246"/>
      <c r="E316" s="1278"/>
      <c r="F316" s="1239"/>
      <c r="G316" s="1239"/>
      <c r="H316" s="1238" t="s">
        <v>1</v>
      </c>
      <c r="I316" s="363">
        <f>I321</f>
        <v>0</v>
      </c>
      <c r="J316" s="363">
        <f>J321</f>
        <v>0</v>
      </c>
      <c r="K316" s="363">
        <f>K321</f>
        <v>0</v>
      </c>
      <c r="L316" s="363">
        <f>L321</f>
        <v>0</v>
      </c>
      <c r="M316" s="363">
        <f>M321</f>
        <v>0</v>
      </c>
      <c r="N316" s="363">
        <f>N321</f>
        <v>0</v>
      </c>
      <c r="O316" s="363">
        <f>O321</f>
        <v>0</v>
      </c>
    </row>
    <row r="317" spans="1:16" s="1268" customFormat="1" ht="18.75" customHeight="1" x14ac:dyDescent="0.25">
      <c r="A317" s="1240" t="s">
        <v>1068</v>
      </c>
      <c r="B317" s="1239" t="s">
        <v>2099</v>
      </c>
      <c r="C317" s="1239" t="s">
        <v>17</v>
      </c>
      <c r="D317" s="1239" t="s">
        <v>2025</v>
      </c>
      <c r="E317" s="320" t="s">
        <v>2098</v>
      </c>
      <c r="F317" s="1239" t="s">
        <v>1997</v>
      </c>
      <c r="G317" s="1239" t="s">
        <v>23</v>
      </c>
      <c r="H317" s="380" t="s">
        <v>408</v>
      </c>
      <c r="I317" s="363">
        <f>SUM(I318:I321)</f>
        <v>3386.2</v>
      </c>
      <c r="J317" s="363">
        <f>SUM(J318:J321)</f>
        <v>0</v>
      </c>
      <c r="K317" s="363">
        <f>SUM(K318:K321)</f>
        <v>0</v>
      </c>
      <c r="L317" s="363">
        <f>SUM(L318:L321)</f>
        <v>0</v>
      </c>
      <c r="M317" s="363">
        <f>SUM(M318:M321)</f>
        <v>0</v>
      </c>
      <c r="N317" s="363">
        <f>SUM(N318:N321)</f>
        <v>0</v>
      </c>
      <c r="O317" s="363">
        <f>SUM(O318:O321)</f>
        <v>3386.2</v>
      </c>
    </row>
    <row r="318" spans="1:16" s="1268" customFormat="1" ht="18.75" customHeight="1" x14ac:dyDescent="0.25">
      <c r="A318" s="1240"/>
      <c r="B318" s="1239"/>
      <c r="C318" s="1239"/>
      <c r="D318" s="1239"/>
      <c r="E318" s="314"/>
      <c r="F318" s="1239"/>
      <c r="G318" s="1239"/>
      <c r="H318" s="380" t="s">
        <v>4</v>
      </c>
      <c r="I318" s="363">
        <v>3184.7</v>
      </c>
      <c r="J318" s="363">
        <v>0</v>
      </c>
      <c r="K318" s="363">
        <v>0</v>
      </c>
      <c r="L318" s="363">
        <v>0</v>
      </c>
      <c r="M318" s="363">
        <v>0</v>
      </c>
      <c r="N318" s="363">
        <v>0</v>
      </c>
      <c r="O318" s="363">
        <v>3184.7</v>
      </c>
    </row>
    <row r="319" spans="1:16" s="1268" customFormat="1" ht="16.5" customHeight="1" x14ac:dyDescent="0.25">
      <c r="A319" s="1240"/>
      <c r="B319" s="1239"/>
      <c r="C319" s="1239"/>
      <c r="D319" s="1239"/>
      <c r="E319" s="314"/>
      <c r="F319" s="1239"/>
      <c r="G319" s="1239"/>
      <c r="H319" s="380" t="s">
        <v>3</v>
      </c>
      <c r="I319" s="363">
        <v>167.6</v>
      </c>
      <c r="J319" s="363">
        <v>0</v>
      </c>
      <c r="K319" s="363">
        <v>0</v>
      </c>
      <c r="L319" s="363">
        <v>0</v>
      </c>
      <c r="M319" s="363">
        <v>0</v>
      </c>
      <c r="N319" s="363">
        <v>0</v>
      </c>
      <c r="O319" s="363">
        <v>167.6</v>
      </c>
    </row>
    <row r="320" spans="1:16" s="1268" customFormat="1" ht="15" customHeight="1" x14ac:dyDescent="0.25">
      <c r="A320" s="1240"/>
      <c r="B320" s="1239"/>
      <c r="C320" s="1239"/>
      <c r="D320" s="1239"/>
      <c r="E320" s="314"/>
      <c r="F320" s="1239"/>
      <c r="G320" s="1239"/>
      <c r="H320" s="380" t="s">
        <v>2</v>
      </c>
      <c r="I320" s="363">
        <v>33.9</v>
      </c>
      <c r="J320" s="363">
        <v>0</v>
      </c>
      <c r="K320" s="363">
        <v>0</v>
      </c>
      <c r="L320" s="363">
        <v>0</v>
      </c>
      <c r="M320" s="363">
        <v>0</v>
      </c>
      <c r="N320" s="363">
        <v>0</v>
      </c>
      <c r="O320" s="363">
        <v>33.9</v>
      </c>
    </row>
    <row r="321" spans="1:16" s="1268" customFormat="1" ht="18.75" customHeight="1" x14ac:dyDescent="0.25">
      <c r="A321" s="1240"/>
      <c r="B321" s="1239"/>
      <c r="C321" s="1239"/>
      <c r="D321" s="1239"/>
      <c r="E321" s="309"/>
      <c r="F321" s="1239"/>
      <c r="G321" s="1239"/>
      <c r="H321" s="1238" t="s">
        <v>1</v>
      </c>
      <c r="I321" s="363">
        <v>0</v>
      </c>
      <c r="J321" s="363">
        <v>0</v>
      </c>
      <c r="K321" s="363">
        <v>0</v>
      </c>
      <c r="L321" s="363">
        <v>0</v>
      </c>
      <c r="M321" s="363">
        <v>0</v>
      </c>
      <c r="N321" s="363">
        <v>0</v>
      </c>
      <c r="O321" s="363">
        <v>0</v>
      </c>
    </row>
    <row r="322" spans="1:16" s="1268" customFormat="1" ht="107.25" customHeight="1" x14ac:dyDescent="0.25">
      <c r="A322" s="1261" t="s">
        <v>2097</v>
      </c>
      <c r="B322" s="1238" t="s">
        <v>2096</v>
      </c>
      <c r="C322" s="1238" t="s">
        <v>17</v>
      </c>
      <c r="D322" s="1238" t="s">
        <v>2025</v>
      </c>
      <c r="E322" s="1238" t="s">
        <v>284</v>
      </c>
      <c r="F322" s="1238" t="s">
        <v>1997</v>
      </c>
      <c r="G322" s="1238" t="s">
        <v>2095</v>
      </c>
      <c r="H322" s="1238" t="s">
        <v>284</v>
      </c>
      <c r="I322" s="363" t="s">
        <v>284</v>
      </c>
      <c r="J322" s="363" t="s">
        <v>284</v>
      </c>
      <c r="K322" s="363" t="s">
        <v>284</v>
      </c>
      <c r="L322" s="363" t="s">
        <v>284</v>
      </c>
      <c r="M322" s="363" t="s">
        <v>284</v>
      </c>
      <c r="N322" s="363" t="s">
        <v>284</v>
      </c>
      <c r="O322" s="363" t="s">
        <v>284</v>
      </c>
    </row>
    <row r="323" spans="1:16" s="1226" customFormat="1" ht="20.25" customHeight="1" x14ac:dyDescent="0.25">
      <c r="A323" s="1240" t="s">
        <v>1049</v>
      </c>
      <c r="B323" s="1239" t="s">
        <v>2094</v>
      </c>
      <c r="C323" s="1239" t="s">
        <v>10</v>
      </c>
      <c r="D323" s="1239" t="s">
        <v>2031</v>
      </c>
      <c r="E323" s="1273" t="s">
        <v>2082</v>
      </c>
      <c r="F323" s="1239" t="s">
        <v>1997</v>
      </c>
      <c r="G323" s="1239" t="s">
        <v>10</v>
      </c>
      <c r="H323" s="380" t="s">
        <v>408</v>
      </c>
      <c r="I323" s="363">
        <f>I328</f>
        <v>809.5</v>
      </c>
      <c r="J323" s="1248"/>
      <c r="K323" s="1239"/>
      <c r="L323" s="1239"/>
      <c r="M323" s="1239"/>
      <c r="N323" s="1270"/>
      <c r="O323" s="1269">
        <f>O328</f>
        <v>809.5</v>
      </c>
      <c r="P323" s="1226" t="s">
        <v>2043</v>
      </c>
    </row>
    <row r="324" spans="1:16" s="1226" customFormat="1" ht="18.75" customHeight="1" x14ac:dyDescent="0.25">
      <c r="A324" s="1240"/>
      <c r="B324" s="1239"/>
      <c r="C324" s="1239"/>
      <c r="D324" s="1239"/>
      <c r="E324" s="1272"/>
      <c r="F324" s="1239"/>
      <c r="G324" s="1239"/>
      <c r="H324" s="380" t="s">
        <v>4</v>
      </c>
      <c r="I324" s="363">
        <f>I329</f>
        <v>0</v>
      </c>
      <c r="J324" s="1247"/>
      <c r="K324" s="1239"/>
      <c r="L324" s="1239"/>
      <c r="M324" s="1239"/>
      <c r="N324" s="1270"/>
      <c r="O324" s="1269">
        <f>O329</f>
        <v>0</v>
      </c>
    </row>
    <row r="325" spans="1:16" s="1226" customFormat="1" ht="22.5" customHeight="1" x14ac:dyDescent="0.25">
      <c r="A325" s="1240"/>
      <c r="B325" s="1239"/>
      <c r="C325" s="1239"/>
      <c r="D325" s="1239"/>
      <c r="E325" s="1272"/>
      <c r="F325" s="1239"/>
      <c r="G325" s="1239"/>
      <c r="H325" s="380" t="s">
        <v>3</v>
      </c>
      <c r="I325" s="363">
        <f>I330</f>
        <v>566.70000000000005</v>
      </c>
      <c r="J325" s="1247"/>
      <c r="K325" s="1239"/>
      <c r="L325" s="1239"/>
      <c r="M325" s="1239"/>
      <c r="N325" s="1270"/>
      <c r="O325" s="1269">
        <f>O330</f>
        <v>566.70000000000005</v>
      </c>
    </row>
    <row r="326" spans="1:16" s="1226" customFormat="1" ht="19.5" customHeight="1" x14ac:dyDescent="0.25">
      <c r="A326" s="1240"/>
      <c r="B326" s="1239"/>
      <c r="C326" s="1239"/>
      <c r="D326" s="1239"/>
      <c r="E326" s="1272"/>
      <c r="F326" s="1239"/>
      <c r="G326" s="1239"/>
      <c r="H326" s="380" t="s">
        <v>2</v>
      </c>
      <c r="I326" s="363">
        <f>I331</f>
        <v>242.8</v>
      </c>
      <c r="J326" s="1247"/>
      <c r="K326" s="1239"/>
      <c r="L326" s="1239"/>
      <c r="M326" s="1239"/>
      <c r="N326" s="1270"/>
      <c r="O326" s="1269">
        <f>O331</f>
        <v>242.8</v>
      </c>
    </row>
    <row r="327" spans="1:16" s="1226" customFormat="1" ht="23.25" customHeight="1" x14ac:dyDescent="0.25">
      <c r="A327" s="1240"/>
      <c r="B327" s="1239"/>
      <c r="C327" s="1239"/>
      <c r="D327" s="1239"/>
      <c r="E327" s="1271"/>
      <c r="F327" s="1239"/>
      <c r="G327" s="1239"/>
      <c r="H327" s="1238" t="s">
        <v>1</v>
      </c>
      <c r="I327" s="363">
        <f>I332</f>
        <v>0</v>
      </c>
      <c r="J327" s="1246"/>
      <c r="K327" s="1239"/>
      <c r="L327" s="1239"/>
      <c r="M327" s="1239"/>
      <c r="N327" s="1270"/>
      <c r="O327" s="1269">
        <f>O332</f>
        <v>0</v>
      </c>
    </row>
    <row r="328" spans="1:16" s="1226" customFormat="1" ht="19.5" customHeight="1" x14ac:dyDescent="0.25">
      <c r="A328" s="1240" t="s">
        <v>1046</v>
      </c>
      <c r="B328" s="1239" t="s">
        <v>2093</v>
      </c>
      <c r="C328" s="1239" t="s">
        <v>17</v>
      </c>
      <c r="D328" s="1239" t="s">
        <v>2025</v>
      </c>
      <c r="E328" s="320" t="s">
        <v>2080</v>
      </c>
      <c r="F328" s="1239" t="s">
        <v>1997</v>
      </c>
      <c r="G328" s="1239" t="s">
        <v>23</v>
      </c>
      <c r="H328" s="380" t="s">
        <v>408</v>
      </c>
      <c r="I328" s="363">
        <f>I329+I330+I331+I332</f>
        <v>809.5</v>
      </c>
      <c r="J328" s="1248"/>
      <c r="K328" s="1239"/>
      <c r="L328" s="1239"/>
      <c r="M328" s="1239"/>
      <c r="N328" s="1270"/>
      <c r="O328" s="1269">
        <f>SUM(O329:O332)</f>
        <v>809.5</v>
      </c>
    </row>
    <row r="329" spans="1:16" s="1226" customFormat="1" ht="18" customHeight="1" x14ac:dyDescent="0.25">
      <c r="A329" s="1240"/>
      <c r="B329" s="1239"/>
      <c r="C329" s="1239"/>
      <c r="D329" s="1239"/>
      <c r="E329" s="314"/>
      <c r="F329" s="1239"/>
      <c r="G329" s="1239"/>
      <c r="H329" s="380" t="s">
        <v>4</v>
      </c>
      <c r="I329" s="363">
        <v>0</v>
      </c>
      <c r="J329" s="1247"/>
      <c r="K329" s="1239"/>
      <c r="L329" s="1239"/>
      <c r="M329" s="1239"/>
      <c r="N329" s="1270"/>
      <c r="O329" s="1269">
        <v>0</v>
      </c>
    </row>
    <row r="330" spans="1:16" s="1226" customFormat="1" ht="19.5" customHeight="1" x14ac:dyDescent="0.25">
      <c r="A330" s="1240"/>
      <c r="B330" s="1239"/>
      <c r="C330" s="1239"/>
      <c r="D330" s="1239"/>
      <c r="E330" s="314"/>
      <c r="F330" s="1239"/>
      <c r="G330" s="1239"/>
      <c r="H330" s="380" t="s">
        <v>3</v>
      </c>
      <c r="I330" s="363">
        <v>566.70000000000005</v>
      </c>
      <c r="J330" s="1247"/>
      <c r="K330" s="1239"/>
      <c r="L330" s="1239"/>
      <c r="M330" s="1239"/>
      <c r="N330" s="1270"/>
      <c r="O330" s="1269">
        <v>566.70000000000005</v>
      </c>
    </row>
    <row r="331" spans="1:16" s="1226" customFormat="1" ht="19.5" customHeight="1" x14ac:dyDescent="0.25">
      <c r="A331" s="1240"/>
      <c r="B331" s="1239"/>
      <c r="C331" s="1239"/>
      <c r="D331" s="1239"/>
      <c r="E331" s="314"/>
      <c r="F331" s="1239"/>
      <c r="G331" s="1239"/>
      <c r="H331" s="380" t="s">
        <v>2</v>
      </c>
      <c r="I331" s="363">
        <v>242.8</v>
      </c>
      <c r="J331" s="1247"/>
      <c r="K331" s="1239"/>
      <c r="L331" s="1239"/>
      <c r="M331" s="1239"/>
      <c r="N331" s="1270"/>
      <c r="O331" s="1269">
        <v>242.8</v>
      </c>
    </row>
    <row r="332" spans="1:16" s="1226" customFormat="1" ht="20.25" customHeight="1" x14ac:dyDescent="0.25">
      <c r="A332" s="1240"/>
      <c r="B332" s="1239"/>
      <c r="C332" s="1239"/>
      <c r="D332" s="1239"/>
      <c r="E332" s="309"/>
      <c r="F332" s="1239"/>
      <c r="G332" s="1239"/>
      <c r="H332" s="1238" t="s">
        <v>1</v>
      </c>
      <c r="I332" s="363">
        <v>0</v>
      </c>
      <c r="J332" s="1246"/>
      <c r="K332" s="1239"/>
      <c r="L332" s="1239"/>
      <c r="M332" s="1239"/>
      <c r="N332" s="1270"/>
      <c r="O332" s="1269">
        <v>0</v>
      </c>
    </row>
    <row r="333" spans="1:16" s="1226" customFormat="1" ht="68.25" customHeight="1" x14ac:dyDescent="0.25">
      <c r="A333" s="1261" t="s">
        <v>2079</v>
      </c>
      <c r="B333" s="1238" t="s">
        <v>2092</v>
      </c>
      <c r="C333" s="1238" t="s">
        <v>17</v>
      </c>
      <c r="D333" s="1238" t="s">
        <v>2025</v>
      </c>
      <c r="E333" s="1238" t="s">
        <v>284</v>
      </c>
      <c r="F333" s="1238" t="s">
        <v>1997</v>
      </c>
      <c r="G333" s="1238" t="s">
        <v>2091</v>
      </c>
      <c r="H333" s="1238" t="s">
        <v>284</v>
      </c>
      <c r="I333" s="363" t="s">
        <v>284</v>
      </c>
      <c r="J333" s="363" t="s">
        <v>284</v>
      </c>
      <c r="K333" s="363" t="s">
        <v>284</v>
      </c>
      <c r="L333" s="363" t="s">
        <v>284</v>
      </c>
      <c r="M333" s="363" t="s">
        <v>284</v>
      </c>
      <c r="N333" s="363" t="s">
        <v>284</v>
      </c>
      <c r="O333" s="363" t="s">
        <v>284</v>
      </c>
    </row>
    <row r="334" spans="1:16" s="1274" customFormat="1" ht="20.25" hidden="1" customHeight="1" x14ac:dyDescent="0.25">
      <c r="A334" s="1245"/>
      <c r="B334" s="1276" t="s">
        <v>2090</v>
      </c>
      <c r="C334" s="1276"/>
      <c r="D334" s="1248" t="s">
        <v>2085</v>
      </c>
      <c r="E334" s="320" t="s">
        <v>2089</v>
      </c>
      <c r="F334" s="1239" t="s">
        <v>1997</v>
      </c>
      <c r="G334" s="1276"/>
      <c r="H334" s="380" t="s">
        <v>408</v>
      </c>
      <c r="I334" s="363">
        <f>I335+I336+I337+I338</f>
        <v>0</v>
      </c>
      <c r="J334" s="1248"/>
      <c r="K334" s="1239"/>
      <c r="L334" s="1239"/>
      <c r="M334" s="1239"/>
      <c r="N334" s="1270"/>
      <c r="O334" s="1270"/>
      <c r="P334" s="1274" t="s">
        <v>2043</v>
      </c>
    </row>
    <row r="335" spans="1:16" s="1274" customFormat="1" ht="18.75" hidden="1" customHeight="1" x14ac:dyDescent="0.25">
      <c r="A335" s="1245"/>
      <c r="B335" s="1276"/>
      <c r="C335" s="1276"/>
      <c r="D335" s="1247"/>
      <c r="E335" s="314"/>
      <c r="F335" s="1239"/>
      <c r="G335" s="1276"/>
      <c r="H335" s="380" t="s">
        <v>4</v>
      </c>
      <c r="I335" s="363">
        <f>I340</f>
        <v>0</v>
      </c>
      <c r="J335" s="1247"/>
      <c r="K335" s="1239"/>
      <c r="L335" s="1239"/>
      <c r="M335" s="1239"/>
      <c r="N335" s="1270"/>
      <c r="O335" s="1270"/>
    </row>
    <row r="336" spans="1:16" s="1274" customFormat="1" ht="22.5" hidden="1" customHeight="1" x14ac:dyDescent="0.25">
      <c r="A336" s="1245"/>
      <c r="B336" s="1276"/>
      <c r="C336" s="1276"/>
      <c r="D336" s="1247"/>
      <c r="E336" s="314"/>
      <c r="F336" s="1239"/>
      <c r="G336" s="1276"/>
      <c r="H336" s="380" t="s">
        <v>3</v>
      </c>
      <c r="I336" s="363">
        <v>0</v>
      </c>
      <c r="J336" s="1247"/>
      <c r="K336" s="1239"/>
      <c r="L336" s="1239"/>
      <c r="M336" s="1239"/>
      <c r="N336" s="1270"/>
      <c r="O336" s="1270"/>
      <c r="P336" s="1277"/>
    </row>
    <row r="337" spans="1:16" s="1274" customFormat="1" ht="19.5" hidden="1" customHeight="1" x14ac:dyDescent="0.25">
      <c r="A337" s="1245"/>
      <c r="B337" s="1276"/>
      <c r="C337" s="1276"/>
      <c r="D337" s="1247"/>
      <c r="E337" s="314"/>
      <c r="F337" s="1239"/>
      <c r="G337" s="1276"/>
      <c r="H337" s="380" t="s">
        <v>2</v>
      </c>
      <c r="I337" s="363">
        <v>0</v>
      </c>
      <c r="J337" s="1247"/>
      <c r="K337" s="1239"/>
      <c r="L337" s="1239"/>
      <c r="M337" s="1239"/>
      <c r="N337" s="1270"/>
      <c r="O337" s="1270"/>
      <c r="P337" s="1277"/>
    </row>
    <row r="338" spans="1:16" s="1274" customFormat="1" ht="29.25" hidden="1" customHeight="1" x14ac:dyDescent="0.25">
      <c r="A338" s="1245"/>
      <c r="B338" s="1276"/>
      <c r="C338" s="1276"/>
      <c r="D338" s="1246"/>
      <c r="E338" s="309"/>
      <c r="F338" s="1239"/>
      <c r="G338" s="1276"/>
      <c r="H338" s="1238" t="s">
        <v>1</v>
      </c>
      <c r="I338" s="363">
        <v>0</v>
      </c>
      <c r="J338" s="1246"/>
      <c r="K338" s="1239"/>
      <c r="L338" s="1239"/>
      <c r="M338" s="1239"/>
      <c r="N338" s="1270"/>
      <c r="O338" s="1270"/>
      <c r="P338" s="1277"/>
    </row>
    <row r="339" spans="1:16" s="1274" customFormat="1" ht="19.5" hidden="1" customHeight="1" x14ac:dyDescent="0.25">
      <c r="A339" s="1245"/>
      <c r="B339" s="1276" t="s">
        <v>2088</v>
      </c>
      <c r="C339" s="1276"/>
      <c r="D339" s="1248" t="s">
        <v>2085</v>
      </c>
      <c r="E339" s="320" t="s">
        <v>2087</v>
      </c>
      <c r="F339" s="1239" t="s">
        <v>1997</v>
      </c>
      <c r="G339" s="1276"/>
      <c r="H339" s="380" t="s">
        <v>408</v>
      </c>
      <c r="I339" s="363">
        <f>I340+I341+I342+I343</f>
        <v>0</v>
      </c>
      <c r="J339" s="1248"/>
      <c r="K339" s="1239"/>
      <c r="L339" s="1239"/>
      <c r="M339" s="1239"/>
      <c r="N339" s="1270"/>
      <c r="O339" s="1270"/>
      <c r="P339" s="1277"/>
    </row>
    <row r="340" spans="1:16" s="1274" customFormat="1" ht="18" hidden="1" customHeight="1" x14ac:dyDescent="0.25">
      <c r="A340" s="1245"/>
      <c r="B340" s="1276"/>
      <c r="C340" s="1276"/>
      <c r="D340" s="1247"/>
      <c r="E340" s="314"/>
      <c r="F340" s="1239"/>
      <c r="G340" s="1276"/>
      <c r="H340" s="380" t="s">
        <v>4</v>
      </c>
      <c r="I340" s="363">
        <v>0</v>
      </c>
      <c r="J340" s="1247"/>
      <c r="K340" s="1239"/>
      <c r="L340" s="1239"/>
      <c r="M340" s="1239"/>
      <c r="N340" s="1270"/>
      <c r="O340" s="1270"/>
    </row>
    <row r="341" spans="1:16" s="1274" customFormat="1" ht="19.5" hidden="1" customHeight="1" x14ac:dyDescent="0.25">
      <c r="A341" s="1245"/>
      <c r="B341" s="1276"/>
      <c r="C341" s="1276"/>
      <c r="D341" s="1247"/>
      <c r="E341" s="314"/>
      <c r="F341" s="1239"/>
      <c r="G341" s="1276"/>
      <c r="H341" s="380" t="s">
        <v>3</v>
      </c>
      <c r="I341" s="363">
        <v>0</v>
      </c>
      <c r="J341" s="1247"/>
      <c r="K341" s="1239"/>
      <c r="L341" s="1239"/>
      <c r="M341" s="1239"/>
      <c r="N341" s="1270"/>
      <c r="O341" s="1270"/>
    </row>
    <row r="342" spans="1:16" s="1274" customFormat="1" ht="19.5" hidden="1" customHeight="1" x14ac:dyDescent="0.25">
      <c r="A342" s="1245"/>
      <c r="B342" s="1276"/>
      <c r="C342" s="1276"/>
      <c r="D342" s="1247"/>
      <c r="E342" s="314"/>
      <c r="F342" s="1239"/>
      <c r="G342" s="1276"/>
      <c r="H342" s="380" t="s">
        <v>2</v>
      </c>
      <c r="I342" s="363">
        <v>0</v>
      </c>
      <c r="J342" s="1247"/>
      <c r="K342" s="1239"/>
      <c r="L342" s="1239"/>
      <c r="M342" s="1239"/>
      <c r="N342" s="1270"/>
      <c r="O342" s="1270"/>
    </row>
    <row r="343" spans="1:16" s="1274" customFormat="1" ht="20.25" hidden="1" customHeight="1" x14ac:dyDescent="0.25">
      <c r="A343" s="1245"/>
      <c r="B343" s="1276"/>
      <c r="C343" s="1276"/>
      <c r="D343" s="1246"/>
      <c r="E343" s="309"/>
      <c r="F343" s="1239"/>
      <c r="G343" s="1276"/>
      <c r="H343" s="1238" t="s">
        <v>1</v>
      </c>
      <c r="I343" s="363">
        <v>0</v>
      </c>
      <c r="J343" s="1246"/>
      <c r="K343" s="1239"/>
      <c r="L343" s="1239"/>
      <c r="M343" s="1239"/>
      <c r="N343" s="1270"/>
      <c r="O343" s="1270"/>
    </row>
    <row r="344" spans="1:16" s="1274" customFormat="1" ht="68.25" hidden="1" customHeight="1" x14ac:dyDescent="0.25">
      <c r="A344" s="1245"/>
      <c r="B344" s="1275" t="s">
        <v>2086</v>
      </c>
      <c r="C344" s="1275"/>
      <c r="D344" s="1238" t="s">
        <v>2085</v>
      </c>
      <c r="E344" s="1238" t="s">
        <v>284</v>
      </c>
      <c r="F344" s="1238" t="s">
        <v>1997</v>
      </c>
      <c r="G344" s="1275"/>
      <c r="H344" s="1238" t="s">
        <v>284</v>
      </c>
      <c r="I344" s="363" t="s">
        <v>284</v>
      </c>
      <c r="J344" s="1238"/>
      <c r="K344" s="1238"/>
      <c r="L344" s="1238"/>
      <c r="M344" s="1238" t="s">
        <v>2084</v>
      </c>
      <c r="N344" s="1270"/>
      <c r="O344" s="1270"/>
    </row>
    <row r="345" spans="1:16" s="1226" customFormat="1" ht="20.25" customHeight="1" x14ac:dyDescent="0.25">
      <c r="A345" s="1240" t="s">
        <v>1049</v>
      </c>
      <c r="B345" s="1239" t="s">
        <v>2083</v>
      </c>
      <c r="C345" s="1239" t="s">
        <v>10</v>
      </c>
      <c r="D345" s="1239" t="s">
        <v>2031</v>
      </c>
      <c r="E345" s="1273" t="s">
        <v>2082</v>
      </c>
      <c r="F345" s="1239" t="s">
        <v>1997</v>
      </c>
      <c r="G345" s="1239" t="s">
        <v>10</v>
      </c>
      <c r="H345" s="380" t="s">
        <v>408</v>
      </c>
      <c r="I345" s="363">
        <f>I350</f>
        <v>0</v>
      </c>
      <c r="J345" s="1248"/>
      <c r="K345" s="1239"/>
      <c r="L345" s="1239"/>
      <c r="M345" s="1239"/>
      <c r="N345" s="1270"/>
      <c r="O345" s="1269">
        <f>O350</f>
        <v>0</v>
      </c>
      <c r="P345" s="1226" t="s">
        <v>2043</v>
      </c>
    </row>
    <row r="346" spans="1:16" s="1226" customFormat="1" ht="18.75" customHeight="1" x14ac:dyDescent="0.25">
      <c r="A346" s="1240"/>
      <c r="B346" s="1239"/>
      <c r="C346" s="1239"/>
      <c r="D346" s="1239"/>
      <c r="E346" s="1272"/>
      <c r="F346" s="1239"/>
      <c r="G346" s="1239"/>
      <c r="H346" s="380" t="s">
        <v>4</v>
      </c>
      <c r="I346" s="363">
        <f>I351</f>
        <v>0</v>
      </c>
      <c r="J346" s="1247"/>
      <c r="K346" s="1239"/>
      <c r="L346" s="1239"/>
      <c r="M346" s="1239"/>
      <c r="N346" s="1270"/>
      <c r="O346" s="1269">
        <f>O351</f>
        <v>0</v>
      </c>
    </row>
    <row r="347" spans="1:16" s="1226" customFormat="1" ht="22.5" customHeight="1" x14ac:dyDescent="0.25">
      <c r="A347" s="1240"/>
      <c r="B347" s="1239"/>
      <c r="C347" s="1239"/>
      <c r="D347" s="1239"/>
      <c r="E347" s="1272"/>
      <c r="F347" s="1239"/>
      <c r="G347" s="1239"/>
      <c r="H347" s="380" t="s">
        <v>3</v>
      </c>
      <c r="I347" s="363">
        <f>I352</f>
        <v>0</v>
      </c>
      <c r="J347" s="1247"/>
      <c r="K347" s="1239"/>
      <c r="L347" s="1239"/>
      <c r="M347" s="1239"/>
      <c r="N347" s="1270"/>
      <c r="O347" s="1269">
        <f>O352</f>
        <v>0</v>
      </c>
    </row>
    <row r="348" spans="1:16" s="1226" customFormat="1" ht="19.5" customHeight="1" x14ac:dyDescent="0.25">
      <c r="A348" s="1240"/>
      <c r="B348" s="1239"/>
      <c r="C348" s="1239"/>
      <c r="D348" s="1239"/>
      <c r="E348" s="1272"/>
      <c r="F348" s="1239"/>
      <c r="G348" s="1239"/>
      <c r="H348" s="380" t="s">
        <v>2</v>
      </c>
      <c r="I348" s="363">
        <f>I353</f>
        <v>0</v>
      </c>
      <c r="J348" s="1247"/>
      <c r="K348" s="1239"/>
      <c r="L348" s="1239"/>
      <c r="M348" s="1239"/>
      <c r="N348" s="1270"/>
      <c r="O348" s="1269">
        <f>O353</f>
        <v>0</v>
      </c>
    </row>
    <row r="349" spans="1:16" s="1226" customFormat="1" ht="23.25" customHeight="1" x14ac:dyDescent="0.25">
      <c r="A349" s="1240"/>
      <c r="B349" s="1239"/>
      <c r="C349" s="1239"/>
      <c r="D349" s="1239"/>
      <c r="E349" s="1271"/>
      <c r="F349" s="1239"/>
      <c r="G349" s="1239"/>
      <c r="H349" s="1238" t="s">
        <v>1</v>
      </c>
      <c r="I349" s="363">
        <f>I354</f>
        <v>0</v>
      </c>
      <c r="J349" s="1246"/>
      <c r="K349" s="1239"/>
      <c r="L349" s="1239"/>
      <c r="M349" s="1239"/>
      <c r="N349" s="1270"/>
      <c r="O349" s="1269">
        <f>O354</f>
        <v>0</v>
      </c>
    </row>
    <row r="350" spans="1:16" s="1226" customFormat="1" ht="19.5" customHeight="1" x14ac:dyDescent="0.25">
      <c r="A350" s="1240" t="s">
        <v>1046</v>
      </c>
      <c r="B350" s="1239" t="s">
        <v>2081</v>
      </c>
      <c r="C350" s="1239" t="s">
        <v>17</v>
      </c>
      <c r="D350" s="1239" t="s">
        <v>2025</v>
      </c>
      <c r="E350" s="320" t="s">
        <v>2080</v>
      </c>
      <c r="F350" s="1239" t="s">
        <v>1997</v>
      </c>
      <c r="G350" s="1239" t="s">
        <v>23</v>
      </c>
      <c r="H350" s="380" t="s">
        <v>408</v>
      </c>
      <c r="I350" s="363">
        <f>I351+I352+I353+I354</f>
        <v>0</v>
      </c>
      <c r="J350" s="1248"/>
      <c r="K350" s="1239"/>
      <c r="L350" s="1239"/>
      <c r="M350" s="1239"/>
      <c r="N350" s="1270"/>
      <c r="O350" s="1269">
        <f>SUM(O351:O354)</f>
        <v>0</v>
      </c>
    </row>
    <row r="351" spans="1:16" s="1226" customFormat="1" ht="18" customHeight="1" x14ac:dyDescent="0.25">
      <c r="A351" s="1240"/>
      <c r="B351" s="1239"/>
      <c r="C351" s="1239"/>
      <c r="D351" s="1239"/>
      <c r="E351" s="314"/>
      <c r="F351" s="1239"/>
      <c r="G351" s="1239"/>
      <c r="H351" s="380" t="s">
        <v>4</v>
      </c>
      <c r="I351" s="363">
        <v>0</v>
      </c>
      <c r="J351" s="1247"/>
      <c r="K351" s="1239"/>
      <c r="L351" s="1239"/>
      <c r="M351" s="1239"/>
      <c r="N351" s="1270"/>
      <c r="O351" s="1269">
        <v>0</v>
      </c>
    </row>
    <row r="352" spans="1:16" s="1226" customFormat="1" ht="19.5" customHeight="1" x14ac:dyDescent="0.25">
      <c r="A352" s="1240"/>
      <c r="B352" s="1239"/>
      <c r="C352" s="1239"/>
      <c r="D352" s="1239"/>
      <c r="E352" s="314"/>
      <c r="F352" s="1239"/>
      <c r="G352" s="1239"/>
      <c r="H352" s="380" t="s">
        <v>3</v>
      </c>
      <c r="I352" s="363">
        <v>0</v>
      </c>
      <c r="J352" s="1247"/>
      <c r="K352" s="1239"/>
      <c r="L352" s="1239"/>
      <c r="M352" s="1239"/>
      <c r="N352" s="1270"/>
      <c r="O352" s="1269">
        <v>0</v>
      </c>
    </row>
    <row r="353" spans="1:16" s="1226" customFormat="1" ht="19.5" customHeight="1" x14ac:dyDescent="0.25">
      <c r="A353" s="1240"/>
      <c r="B353" s="1239"/>
      <c r="C353" s="1239"/>
      <c r="D353" s="1239"/>
      <c r="E353" s="314"/>
      <c r="F353" s="1239"/>
      <c r="G353" s="1239"/>
      <c r="H353" s="380" t="s">
        <v>2</v>
      </c>
      <c r="I353" s="363">
        <v>0</v>
      </c>
      <c r="J353" s="1247"/>
      <c r="K353" s="1239"/>
      <c r="L353" s="1239"/>
      <c r="M353" s="1239"/>
      <c r="N353" s="1270"/>
      <c r="O353" s="1269">
        <v>0</v>
      </c>
    </row>
    <row r="354" spans="1:16" s="1226" customFormat="1" ht="20.25" customHeight="1" x14ac:dyDescent="0.25">
      <c r="A354" s="1240"/>
      <c r="B354" s="1239"/>
      <c r="C354" s="1239"/>
      <c r="D354" s="1239"/>
      <c r="E354" s="309"/>
      <c r="F354" s="1239"/>
      <c r="G354" s="1239"/>
      <c r="H354" s="1238" t="s">
        <v>1</v>
      </c>
      <c r="I354" s="363">
        <v>0</v>
      </c>
      <c r="J354" s="1246"/>
      <c r="K354" s="1239"/>
      <c r="L354" s="1239"/>
      <c r="M354" s="1239"/>
      <c r="N354" s="1270"/>
      <c r="O354" s="1269">
        <v>0</v>
      </c>
    </row>
    <row r="355" spans="1:16" s="1226" customFormat="1" ht="68.25" customHeight="1" x14ac:dyDescent="0.25">
      <c r="A355" s="1261" t="s">
        <v>2079</v>
      </c>
      <c r="B355" s="1238" t="s">
        <v>2078</v>
      </c>
      <c r="C355" s="1238" t="s">
        <v>17</v>
      </c>
      <c r="D355" s="1238" t="s">
        <v>2025</v>
      </c>
      <c r="E355" s="1238" t="s">
        <v>284</v>
      </c>
      <c r="F355" s="1238" t="s">
        <v>1997</v>
      </c>
      <c r="G355" s="1238" t="s">
        <v>23</v>
      </c>
      <c r="H355" s="1238" t="s">
        <v>284</v>
      </c>
      <c r="I355" s="363" t="s">
        <v>284</v>
      </c>
      <c r="J355" s="363" t="s">
        <v>284</v>
      </c>
      <c r="K355" s="363" t="s">
        <v>284</v>
      </c>
      <c r="L355" s="363" t="s">
        <v>284</v>
      </c>
      <c r="M355" s="363" t="s">
        <v>284</v>
      </c>
      <c r="N355" s="363" t="s">
        <v>284</v>
      </c>
      <c r="O355" s="363" t="s">
        <v>284</v>
      </c>
    </row>
    <row r="356" spans="1:16" s="1226" customFormat="1" ht="20.25" customHeight="1" x14ac:dyDescent="0.25">
      <c r="A356" s="406" t="s">
        <v>1041</v>
      </c>
      <c r="B356" s="1248" t="s">
        <v>2077</v>
      </c>
      <c r="C356" s="1248" t="s">
        <v>10</v>
      </c>
      <c r="D356" s="1248" t="s">
        <v>2053</v>
      </c>
      <c r="E356" s="320" t="s">
        <v>2076</v>
      </c>
      <c r="F356" s="1248" t="s">
        <v>1997</v>
      </c>
      <c r="G356" s="1248" t="s">
        <v>10</v>
      </c>
      <c r="H356" s="380" t="s">
        <v>408</v>
      </c>
      <c r="I356" s="363">
        <f>SUM(I357:I360)</f>
        <v>236814.91295</v>
      </c>
      <c r="J356" s="363">
        <f>SUM(J357:J360)</f>
        <v>235581.08418999999</v>
      </c>
      <c r="K356" s="363">
        <f>SUM(K357:K360)</f>
        <v>235581.08418999999</v>
      </c>
      <c r="L356" s="363">
        <f>SUM(L357:L360)</f>
        <v>235581.08418999999</v>
      </c>
      <c r="M356" s="363">
        <f>SUM(M357:M360)</f>
        <v>235581.08418999999</v>
      </c>
      <c r="N356" s="363">
        <f>SUM(N357:N360)</f>
        <v>235581.08418999999</v>
      </c>
      <c r="O356" s="363">
        <f>SUM(O357:O360)</f>
        <v>180529.19999999998</v>
      </c>
      <c r="P356" s="1226" t="s">
        <v>2043</v>
      </c>
    </row>
    <row r="357" spans="1:16" s="1226" customFormat="1" ht="19.5" customHeight="1" x14ac:dyDescent="0.25">
      <c r="A357" s="403"/>
      <c r="B357" s="1247"/>
      <c r="C357" s="1247"/>
      <c r="D357" s="1247"/>
      <c r="E357" s="314"/>
      <c r="F357" s="1247"/>
      <c r="G357" s="1247"/>
      <c r="H357" s="380" t="s">
        <v>4</v>
      </c>
      <c r="I357" s="363">
        <f>I362</f>
        <v>0</v>
      </c>
      <c r="J357" s="363">
        <f>J362</f>
        <v>0</v>
      </c>
      <c r="K357" s="363">
        <f>K362</f>
        <v>0</v>
      </c>
      <c r="L357" s="363">
        <f>L362</f>
        <v>0</v>
      </c>
      <c r="M357" s="363">
        <f>M362</f>
        <v>0</v>
      </c>
      <c r="N357" s="363">
        <f>N362</f>
        <v>0</v>
      </c>
      <c r="O357" s="363">
        <f>O362</f>
        <v>0</v>
      </c>
    </row>
    <row r="358" spans="1:16" s="1226" customFormat="1" ht="19.5" customHeight="1" x14ac:dyDescent="0.25">
      <c r="A358" s="403"/>
      <c r="B358" s="1247"/>
      <c r="C358" s="1247"/>
      <c r="D358" s="1247"/>
      <c r="E358" s="314"/>
      <c r="F358" s="1247"/>
      <c r="G358" s="1247"/>
      <c r="H358" s="380" t="s">
        <v>3</v>
      </c>
      <c r="I358" s="363">
        <f>I363</f>
        <v>36675.012950000004</v>
      </c>
      <c r="J358" s="363">
        <f>J363</f>
        <v>36675.012950000004</v>
      </c>
      <c r="K358" s="363">
        <f>K363</f>
        <v>36675.012950000004</v>
      </c>
      <c r="L358" s="363">
        <f>L363</f>
        <v>36675.012950000004</v>
      </c>
      <c r="M358" s="363">
        <f>M363</f>
        <v>36675.012950000004</v>
      </c>
      <c r="N358" s="363">
        <f>N363</f>
        <v>36675.012950000004</v>
      </c>
      <c r="O358" s="363">
        <f>O363</f>
        <v>29836.400000000001</v>
      </c>
    </row>
    <row r="359" spans="1:16" s="1226" customFormat="1" ht="21" customHeight="1" x14ac:dyDescent="0.25">
      <c r="A359" s="403"/>
      <c r="B359" s="1247"/>
      <c r="C359" s="1247"/>
      <c r="D359" s="1247"/>
      <c r="E359" s="314"/>
      <c r="F359" s="1247"/>
      <c r="G359" s="1247"/>
      <c r="H359" s="380" t="s">
        <v>2</v>
      </c>
      <c r="I359" s="363">
        <f>I364</f>
        <v>200139.9</v>
      </c>
      <c r="J359" s="363">
        <f>J364</f>
        <v>198906.07123999999</v>
      </c>
      <c r="K359" s="363">
        <f>K364</f>
        <v>198906.07123999999</v>
      </c>
      <c r="L359" s="363">
        <f>L364</f>
        <v>198906.07123999999</v>
      </c>
      <c r="M359" s="363">
        <f>M364</f>
        <v>198906.07123999999</v>
      </c>
      <c r="N359" s="363">
        <f>N364</f>
        <v>198906.07123999999</v>
      </c>
      <c r="O359" s="363">
        <f>O364</f>
        <v>150692.79999999999</v>
      </c>
    </row>
    <row r="360" spans="1:16" s="1268" customFormat="1" ht="18.75" customHeight="1" x14ac:dyDescent="0.25">
      <c r="A360" s="402"/>
      <c r="B360" s="1246"/>
      <c r="C360" s="1246"/>
      <c r="D360" s="1246"/>
      <c r="E360" s="309"/>
      <c r="F360" s="1246"/>
      <c r="G360" s="1246"/>
      <c r="H360" s="1238" t="s">
        <v>1</v>
      </c>
      <c r="I360" s="363">
        <f>I365</f>
        <v>0</v>
      </c>
      <c r="J360" s="363">
        <f>J365</f>
        <v>0</v>
      </c>
      <c r="K360" s="363">
        <f>K365</f>
        <v>0</v>
      </c>
      <c r="L360" s="363">
        <f>L365</f>
        <v>0</v>
      </c>
      <c r="M360" s="363">
        <f>M365</f>
        <v>0</v>
      </c>
      <c r="N360" s="363">
        <f>N365</f>
        <v>0</v>
      </c>
      <c r="O360" s="363">
        <f>O365</f>
        <v>0</v>
      </c>
    </row>
    <row r="361" spans="1:16" s="1268" customFormat="1" ht="19.5" customHeight="1" x14ac:dyDescent="0.25">
      <c r="A361" s="1240" t="s">
        <v>1039</v>
      </c>
      <c r="B361" s="1239" t="s">
        <v>2075</v>
      </c>
      <c r="C361" s="1239" t="s">
        <v>17</v>
      </c>
      <c r="D361" s="1239" t="s">
        <v>2025</v>
      </c>
      <c r="E361" s="1248" t="s">
        <v>2074</v>
      </c>
      <c r="F361" s="1239" t="s">
        <v>1997</v>
      </c>
      <c r="G361" s="1239" t="s">
        <v>23</v>
      </c>
      <c r="H361" s="380" t="s">
        <v>408</v>
      </c>
      <c r="I361" s="363">
        <f>SUM(I362:I365)</f>
        <v>236814.91295</v>
      </c>
      <c r="J361" s="363">
        <f>SUM(J362:J365)</f>
        <v>235581.08418999999</v>
      </c>
      <c r="K361" s="363">
        <f>SUM(K362:K365)</f>
        <v>235581.08418999999</v>
      </c>
      <c r="L361" s="363">
        <f>SUM(L362:L365)</f>
        <v>235581.08418999999</v>
      </c>
      <c r="M361" s="363">
        <f>SUM(M362:M365)</f>
        <v>235581.08418999999</v>
      </c>
      <c r="N361" s="363">
        <f>SUM(N362:N365)</f>
        <v>235581.08418999999</v>
      </c>
      <c r="O361" s="363">
        <f>SUM(O362:O365)</f>
        <v>180529.19999999998</v>
      </c>
      <c r="P361" s="1262"/>
    </row>
    <row r="362" spans="1:16" s="1268" customFormat="1" ht="20.25" customHeight="1" x14ac:dyDescent="0.25">
      <c r="A362" s="1240"/>
      <c r="B362" s="1239"/>
      <c r="C362" s="1239"/>
      <c r="D362" s="1239"/>
      <c r="E362" s="1247"/>
      <c r="F362" s="1239"/>
      <c r="G362" s="1239"/>
      <c r="H362" s="380" t="s">
        <v>4</v>
      </c>
      <c r="I362" s="363">
        <v>0</v>
      </c>
      <c r="J362" s="363">
        <v>0</v>
      </c>
      <c r="K362" s="363">
        <v>0</v>
      </c>
      <c r="L362" s="363">
        <v>0</v>
      </c>
      <c r="M362" s="363">
        <v>0</v>
      </c>
      <c r="N362" s="363">
        <v>0</v>
      </c>
      <c r="O362" s="363">
        <v>0</v>
      </c>
      <c r="P362" s="1262"/>
    </row>
    <row r="363" spans="1:16" s="1268" customFormat="1" ht="18.75" customHeight="1" x14ac:dyDescent="0.25">
      <c r="A363" s="1240"/>
      <c r="B363" s="1239"/>
      <c r="C363" s="1239"/>
      <c r="D363" s="1239"/>
      <c r="E363" s="1247"/>
      <c r="F363" s="1239"/>
      <c r="G363" s="1239"/>
      <c r="H363" s="380" t="s">
        <v>3</v>
      </c>
      <c r="I363" s="363">
        <v>36675.012950000004</v>
      </c>
      <c r="J363" s="363">
        <v>36675.012950000004</v>
      </c>
      <c r="K363" s="363">
        <v>36675.012950000004</v>
      </c>
      <c r="L363" s="363">
        <v>36675.012950000004</v>
      </c>
      <c r="M363" s="363">
        <v>36675.012950000004</v>
      </c>
      <c r="N363" s="363">
        <v>36675.012950000004</v>
      </c>
      <c r="O363" s="363">
        <v>29836.400000000001</v>
      </c>
      <c r="P363" s="1262"/>
    </row>
    <row r="364" spans="1:16" s="1268" customFormat="1" ht="21" customHeight="1" x14ac:dyDescent="0.25">
      <c r="A364" s="1240"/>
      <c r="B364" s="1239"/>
      <c r="C364" s="1239"/>
      <c r="D364" s="1239"/>
      <c r="E364" s="1247"/>
      <c r="F364" s="1239"/>
      <c r="G364" s="1239"/>
      <c r="H364" s="380" t="s">
        <v>2</v>
      </c>
      <c r="I364" s="363">
        <v>200139.9</v>
      </c>
      <c r="J364" s="363">
        <v>198906.07123999999</v>
      </c>
      <c r="K364" s="363">
        <v>198906.07123999999</v>
      </c>
      <c r="L364" s="363">
        <v>198906.07123999999</v>
      </c>
      <c r="M364" s="363">
        <v>198906.07123999999</v>
      </c>
      <c r="N364" s="363">
        <v>198906.07123999999</v>
      </c>
      <c r="O364" s="363">
        <v>150692.79999999999</v>
      </c>
      <c r="P364" s="1262"/>
    </row>
    <row r="365" spans="1:16" s="1268" customFormat="1" ht="17.25" customHeight="1" x14ac:dyDescent="0.25">
      <c r="A365" s="1240"/>
      <c r="B365" s="1239"/>
      <c r="C365" s="1239"/>
      <c r="D365" s="1239"/>
      <c r="E365" s="1246"/>
      <c r="F365" s="1239"/>
      <c r="G365" s="1239"/>
      <c r="H365" s="1238" t="s">
        <v>1</v>
      </c>
      <c r="I365" s="363">
        <v>0</v>
      </c>
      <c r="J365" s="363">
        <v>0</v>
      </c>
      <c r="K365" s="363">
        <v>0</v>
      </c>
      <c r="L365" s="363">
        <v>0</v>
      </c>
      <c r="M365" s="363">
        <v>0</v>
      </c>
      <c r="N365" s="363">
        <v>0</v>
      </c>
      <c r="O365" s="363">
        <v>0</v>
      </c>
      <c r="P365" s="1262"/>
    </row>
    <row r="366" spans="1:16" s="1268" customFormat="1" ht="104.25" customHeight="1" x14ac:dyDescent="0.25">
      <c r="A366" s="1261" t="s">
        <v>2073</v>
      </c>
      <c r="B366" s="1238" t="s">
        <v>2072</v>
      </c>
      <c r="C366" s="1238" t="s">
        <v>21</v>
      </c>
      <c r="D366" s="1238" t="s">
        <v>2025</v>
      </c>
      <c r="E366" s="1238" t="s">
        <v>284</v>
      </c>
      <c r="F366" s="1238" t="s">
        <v>1994</v>
      </c>
      <c r="G366" s="1238" t="s">
        <v>2071</v>
      </c>
      <c r="H366" s="1238" t="s">
        <v>284</v>
      </c>
      <c r="I366" s="363" t="s">
        <v>284</v>
      </c>
      <c r="J366" s="363" t="s">
        <v>284</v>
      </c>
      <c r="K366" s="363" t="s">
        <v>284</v>
      </c>
      <c r="L366" s="363" t="s">
        <v>284</v>
      </c>
      <c r="M366" s="363" t="s">
        <v>284</v>
      </c>
      <c r="N366" s="363" t="s">
        <v>284</v>
      </c>
      <c r="O366" s="363" t="s">
        <v>284</v>
      </c>
    </row>
    <row r="367" spans="1:16" s="1226" customFormat="1" ht="22.5" customHeight="1" x14ac:dyDescent="0.25">
      <c r="A367" s="1240" t="s">
        <v>1036</v>
      </c>
      <c r="B367" s="1239" t="s">
        <v>2070</v>
      </c>
      <c r="C367" s="1239" t="s">
        <v>10</v>
      </c>
      <c r="D367" s="1239" t="s">
        <v>2053</v>
      </c>
      <c r="E367" s="320" t="s">
        <v>2069</v>
      </c>
      <c r="F367" s="1239" t="s">
        <v>1997</v>
      </c>
      <c r="G367" s="1239" t="s">
        <v>10</v>
      </c>
      <c r="H367" s="380" t="s">
        <v>408</v>
      </c>
      <c r="I367" s="363">
        <f>I370</f>
        <v>6700</v>
      </c>
      <c r="J367" s="363">
        <f>J370</f>
        <v>6700</v>
      </c>
      <c r="K367" s="363">
        <f>K370</f>
        <v>6700</v>
      </c>
      <c r="L367" s="363">
        <f>L370</f>
        <v>6700</v>
      </c>
      <c r="M367" s="363">
        <f>M370</f>
        <v>6700</v>
      </c>
      <c r="N367" s="363">
        <f>N370</f>
        <v>6700</v>
      </c>
      <c r="O367" s="363">
        <f>O370</f>
        <v>2572.1999999999998</v>
      </c>
      <c r="P367" s="1226" t="s">
        <v>2043</v>
      </c>
    </row>
    <row r="368" spans="1:16" s="1226" customFormat="1" ht="21" customHeight="1" x14ac:dyDescent="0.25">
      <c r="A368" s="1240"/>
      <c r="B368" s="1239"/>
      <c r="C368" s="1239"/>
      <c r="D368" s="1239"/>
      <c r="E368" s="314"/>
      <c r="F368" s="1239"/>
      <c r="G368" s="1239"/>
      <c r="H368" s="380" t="s">
        <v>4</v>
      </c>
      <c r="I368" s="363">
        <v>0</v>
      </c>
      <c r="J368" s="363">
        <v>0</v>
      </c>
      <c r="K368" s="363">
        <v>0</v>
      </c>
      <c r="L368" s="363">
        <v>0</v>
      </c>
      <c r="M368" s="363">
        <v>0</v>
      </c>
      <c r="N368" s="363">
        <v>0</v>
      </c>
      <c r="O368" s="363">
        <v>0</v>
      </c>
    </row>
    <row r="369" spans="1:16" s="1226" customFormat="1" ht="23.25" customHeight="1" x14ac:dyDescent="0.25">
      <c r="A369" s="1240"/>
      <c r="B369" s="1239"/>
      <c r="C369" s="1239"/>
      <c r="D369" s="1239"/>
      <c r="E369" s="314"/>
      <c r="F369" s="1239"/>
      <c r="G369" s="1239"/>
      <c r="H369" s="380" t="s">
        <v>3</v>
      </c>
      <c r="I369" s="363">
        <v>0</v>
      </c>
      <c r="J369" s="363">
        <v>0</v>
      </c>
      <c r="K369" s="363">
        <v>0</v>
      </c>
      <c r="L369" s="363">
        <v>0</v>
      </c>
      <c r="M369" s="363">
        <v>0</v>
      </c>
      <c r="N369" s="363">
        <v>0</v>
      </c>
      <c r="O369" s="363">
        <v>0</v>
      </c>
    </row>
    <row r="370" spans="1:16" s="1226" customFormat="1" ht="22.5" customHeight="1" x14ac:dyDescent="0.25">
      <c r="A370" s="1240"/>
      <c r="B370" s="1239"/>
      <c r="C370" s="1239"/>
      <c r="D370" s="1239"/>
      <c r="E370" s="314"/>
      <c r="F370" s="1239"/>
      <c r="G370" s="1239"/>
      <c r="H370" s="380" t="s">
        <v>2</v>
      </c>
      <c r="I370" s="363">
        <f>I375</f>
        <v>6700</v>
      </c>
      <c r="J370" s="363">
        <f>J375</f>
        <v>6700</v>
      </c>
      <c r="K370" s="363">
        <f>K375</f>
        <v>6700</v>
      </c>
      <c r="L370" s="363">
        <f>L375</f>
        <v>6700</v>
      </c>
      <c r="M370" s="363">
        <f>M375</f>
        <v>6700</v>
      </c>
      <c r="N370" s="363">
        <f>N375</f>
        <v>6700</v>
      </c>
      <c r="O370" s="363">
        <f>O375</f>
        <v>2572.1999999999998</v>
      </c>
    </row>
    <row r="371" spans="1:16" s="1226" customFormat="1" ht="19.5" customHeight="1" x14ac:dyDescent="0.25">
      <c r="A371" s="1240"/>
      <c r="B371" s="1239"/>
      <c r="C371" s="1239"/>
      <c r="D371" s="1239"/>
      <c r="E371" s="309"/>
      <c r="F371" s="1239"/>
      <c r="G371" s="1239"/>
      <c r="H371" s="1238" t="s">
        <v>1</v>
      </c>
      <c r="I371" s="363">
        <v>0</v>
      </c>
      <c r="J371" s="363">
        <v>1</v>
      </c>
      <c r="K371" s="363">
        <v>2</v>
      </c>
      <c r="L371" s="363">
        <v>3</v>
      </c>
      <c r="M371" s="363">
        <v>4</v>
      </c>
      <c r="N371" s="363">
        <v>5</v>
      </c>
      <c r="O371" s="363">
        <v>0</v>
      </c>
    </row>
    <row r="372" spans="1:16" s="1226" customFormat="1" ht="20.25" customHeight="1" x14ac:dyDescent="0.25">
      <c r="A372" s="1240" t="s">
        <v>2068</v>
      </c>
      <c r="B372" s="1239" t="s">
        <v>2067</v>
      </c>
      <c r="C372" s="1239" t="s">
        <v>17</v>
      </c>
      <c r="D372" s="1239" t="s">
        <v>2025</v>
      </c>
      <c r="E372" s="320" t="s">
        <v>2066</v>
      </c>
      <c r="F372" s="1239" t="s">
        <v>1997</v>
      </c>
      <c r="G372" s="1239" t="s">
        <v>23</v>
      </c>
      <c r="H372" s="380" t="s">
        <v>408</v>
      </c>
      <c r="I372" s="363">
        <f>I375</f>
        <v>6700</v>
      </c>
      <c r="J372" s="363">
        <f>J375</f>
        <v>6700</v>
      </c>
      <c r="K372" s="363">
        <f>K375</f>
        <v>6700</v>
      </c>
      <c r="L372" s="363">
        <f>L375</f>
        <v>6700</v>
      </c>
      <c r="M372" s="363">
        <f>M375</f>
        <v>6700</v>
      </c>
      <c r="N372" s="363">
        <f>N375</f>
        <v>6700</v>
      </c>
      <c r="O372" s="363">
        <f>O375</f>
        <v>2572.1999999999998</v>
      </c>
      <c r="P372" s="1262"/>
    </row>
    <row r="373" spans="1:16" s="1226" customFormat="1" ht="19.5" customHeight="1" x14ac:dyDescent="0.25">
      <c r="A373" s="1240"/>
      <c r="B373" s="1239"/>
      <c r="C373" s="1239"/>
      <c r="D373" s="1239"/>
      <c r="E373" s="314"/>
      <c r="F373" s="1239"/>
      <c r="G373" s="1239"/>
      <c r="H373" s="380" t="s">
        <v>4</v>
      </c>
      <c r="I373" s="363">
        <v>0</v>
      </c>
      <c r="J373" s="363">
        <v>0</v>
      </c>
      <c r="K373" s="363">
        <v>0</v>
      </c>
      <c r="L373" s="363">
        <v>0</v>
      </c>
      <c r="M373" s="363">
        <v>0</v>
      </c>
      <c r="N373" s="363">
        <v>0</v>
      </c>
      <c r="O373" s="363">
        <v>0</v>
      </c>
      <c r="P373" s="1262"/>
    </row>
    <row r="374" spans="1:16" s="1226" customFormat="1" ht="18.75" customHeight="1" x14ac:dyDescent="0.25">
      <c r="A374" s="1240"/>
      <c r="B374" s="1239"/>
      <c r="C374" s="1239"/>
      <c r="D374" s="1239"/>
      <c r="E374" s="314"/>
      <c r="F374" s="1239"/>
      <c r="G374" s="1239"/>
      <c r="H374" s="380" t="s">
        <v>3</v>
      </c>
      <c r="I374" s="363">
        <v>0</v>
      </c>
      <c r="J374" s="363">
        <v>0</v>
      </c>
      <c r="K374" s="363">
        <v>0</v>
      </c>
      <c r="L374" s="363">
        <v>0</v>
      </c>
      <c r="M374" s="363">
        <v>0</v>
      </c>
      <c r="N374" s="363">
        <v>0</v>
      </c>
      <c r="O374" s="363">
        <v>0</v>
      </c>
      <c r="P374" s="1262"/>
    </row>
    <row r="375" spans="1:16" s="1226" customFormat="1" ht="18.75" customHeight="1" x14ac:dyDescent="0.25">
      <c r="A375" s="1240"/>
      <c r="B375" s="1239"/>
      <c r="C375" s="1239"/>
      <c r="D375" s="1239"/>
      <c r="E375" s="314"/>
      <c r="F375" s="1239"/>
      <c r="G375" s="1239"/>
      <c r="H375" s="380" t="s">
        <v>2</v>
      </c>
      <c r="I375" s="363">
        <v>6700</v>
      </c>
      <c r="J375" s="363">
        <v>6700</v>
      </c>
      <c r="K375" s="363">
        <v>6700</v>
      </c>
      <c r="L375" s="363">
        <v>6700</v>
      </c>
      <c r="M375" s="363">
        <v>6700</v>
      </c>
      <c r="N375" s="363">
        <v>6700</v>
      </c>
      <c r="O375" s="363">
        <v>2572.1999999999998</v>
      </c>
      <c r="P375" s="1262"/>
    </row>
    <row r="376" spans="1:16" s="1226" customFormat="1" ht="17.25" customHeight="1" x14ac:dyDescent="0.25">
      <c r="A376" s="1240"/>
      <c r="B376" s="1239"/>
      <c r="C376" s="1239"/>
      <c r="D376" s="1239"/>
      <c r="E376" s="309"/>
      <c r="F376" s="1239"/>
      <c r="G376" s="1239"/>
      <c r="H376" s="1238" t="s">
        <v>1</v>
      </c>
      <c r="I376" s="363">
        <v>0</v>
      </c>
      <c r="J376" s="363">
        <v>0</v>
      </c>
      <c r="K376" s="363">
        <v>0</v>
      </c>
      <c r="L376" s="363">
        <v>0</v>
      </c>
      <c r="M376" s="363">
        <v>0</v>
      </c>
      <c r="N376" s="363">
        <v>0</v>
      </c>
      <c r="O376" s="363">
        <v>0</v>
      </c>
      <c r="P376" s="1262"/>
    </row>
    <row r="377" spans="1:16" s="1226" customFormat="1" ht="124.5" customHeight="1" x14ac:dyDescent="0.25">
      <c r="A377" s="1267" t="s">
        <v>2065</v>
      </c>
      <c r="B377" s="1238" t="s">
        <v>2064</v>
      </c>
      <c r="C377" s="1238" t="s">
        <v>21</v>
      </c>
      <c r="D377" s="1238" t="s">
        <v>2025</v>
      </c>
      <c r="E377" s="1238" t="s">
        <v>284</v>
      </c>
      <c r="F377" s="1238" t="s">
        <v>2063</v>
      </c>
      <c r="G377" s="1238" t="s">
        <v>2062</v>
      </c>
      <c r="H377" s="1238" t="s">
        <v>284</v>
      </c>
      <c r="I377" s="363" t="s">
        <v>284</v>
      </c>
      <c r="J377" s="363" t="s">
        <v>284</v>
      </c>
      <c r="K377" s="363" t="s">
        <v>284</v>
      </c>
      <c r="L377" s="363" t="s">
        <v>284</v>
      </c>
      <c r="M377" s="363" t="s">
        <v>284</v>
      </c>
      <c r="N377" s="363" t="s">
        <v>284</v>
      </c>
      <c r="O377" s="363" t="s">
        <v>284</v>
      </c>
    </row>
    <row r="378" spans="1:16" s="1226" customFormat="1" ht="19.5" customHeight="1" x14ac:dyDescent="0.25">
      <c r="A378" s="1240" t="s">
        <v>1028</v>
      </c>
      <c r="B378" s="1239" t="s">
        <v>2061</v>
      </c>
      <c r="C378" s="1239" t="s">
        <v>10</v>
      </c>
      <c r="D378" s="1239" t="s">
        <v>2053</v>
      </c>
      <c r="E378" s="320" t="s">
        <v>2060</v>
      </c>
      <c r="F378" s="1239" t="s">
        <v>1997</v>
      </c>
      <c r="G378" s="1239" t="s">
        <v>10</v>
      </c>
      <c r="H378" s="380" t="s">
        <v>408</v>
      </c>
      <c r="I378" s="363">
        <f>I381</f>
        <v>0</v>
      </c>
      <c r="J378" s="363">
        <f>J381</f>
        <v>0</v>
      </c>
      <c r="K378" s="363">
        <f>K381</f>
        <v>0</v>
      </c>
      <c r="L378" s="363">
        <f>L381</f>
        <v>0</v>
      </c>
      <c r="M378" s="363">
        <f>M381</f>
        <v>0</v>
      </c>
      <c r="N378" s="363">
        <f>N381</f>
        <v>0</v>
      </c>
      <c r="O378" s="363">
        <f>O381</f>
        <v>0</v>
      </c>
    </row>
    <row r="379" spans="1:16" s="1226" customFormat="1" ht="21.75" customHeight="1" x14ac:dyDescent="0.25">
      <c r="A379" s="1240"/>
      <c r="B379" s="1239"/>
      <c r="C379" s="1239"/>
      <c r="D379" s="1239"/>
      <c r="E379" s="314"/>
      <c r="F379" s="1239"/>
      <c r="G379" s="1239"/>
      <c r="H379" s="380" t="s">
        <v>4</v>
      </c>
      <c r="I379" s="363">
        <v>0</v>
      </c>
      <c r="J379" s="363">
        <v>0</v>
      </c>
      <c r="K379" s="363">
        <v>0</v>
      </c>
      <c r="L379" s="363">
        <v>0</v>
      </c>
      <c r="M379" s="363">
        <v>0</v>
      </c>
      <c r="N379" s="363">
        <v>0</v>
      </c>
      <c r="O379" s="363">
        <v>0</v>
      </c>
    </row>
    <row r="380" spans="1:16" s="1226" customFormat="1" ht="21" customHeight="1" x14ac:dyDescent="0.25">
      <c r="A380" s="1240"/>
      <c r="B380" s="1239"/>
      <c r="C380" s="1239"/>
      <c r="D380" s="1239"/>
      <c r="E380" s="314"/>
      <c r="F380" s="1239"/>
      <c r="G380" s="1239"/>
      <c r="H380" s="380" t="s">
        <v>3</v>
      </c>
      <c r="I380" s="363">
        <v>0</v>
      </c>
      <c r="J380" s="363">
        <v>0</v>
      </c>
      <c r="K380" s="363">
        <v>0</v>
      </c>
      <c r="L380" s="363">
        <v>0</v>
      </c>
      <c r="M380" s="363">
        <v>0</v>
      </c>
      <c r="N380" s="363">
        <v>0</v>
      </c>
      <c r="O380" s="363">
        <v>0</v>
      </c>
    </row>
    <row r="381" spans="1:16" s="1226" customFormat="1" ht="21.75" customHeight="1" x14ac:dyDescent="0.25">
      <c r="A381" s="1240"/>
      <c r="B381" s="1239"/>
      <c r="C381" s="1239"/>
      <c r="D381" s="1239"/>
      <c r="E381" s="314"/>
      <c r="F381" s="1239"/>
      <c r="G381" s="1239"/>
      <c r="H381" s="380" t="s">
        <v>2</v>
      </c>
      <c r="I381" s="363">
        <f>I386</f>
        <v>0</v>
      </c>
      <c r="J381" s="363">
        <f>J386</f>
        <v>0</v>
      </c>
      <c r="K381" s="363">
        <f>K386</f>
        <v>0</v>
      </c>
      <c r="L381" s="363">
        <f>L386</f>
        <v>0</v>
      </c>
      <c r="M381" s="363">
        <f>M386</f>
        <v>0</v>
      </c>
      <c r="N381" s="363">
        <f>N386</f>
        <v>0</v>
      </c>
      <c r="O381" s="363">
        <f>O386</f>
        <v>0</v>
      </c>
    </row>
    <row r="382" spans="1:16" s="1226" customFormat="1" ht="19.5" customHeight="1" x14ac:dyDescent="0.25">
      <c r="A382" s="1240"/>
      <c r="B382" s="1239"/>
      <c r="C382" s="1239"/>
      <c r="D382" s="1239"/>
      <c r="E382" s="309"/>
      <c r="F382" s="1239"/>
      <c r="G382" s="1239"/>
      <c r="H382" s="1238" t="s">
        <v>1</v>
      </c>
      <c r="I382" s="363">
        <v>0</v>
      </c>
      <c r="J382" s="363">
        <v>1</v>
      </c>
      <c r="K382" s="363">
        <v>2</v>
      </c>
      <c r="L382" s="363">
        <v>3</v>
      </c>
      <c r="M382" s="363">
        <v>4</v>
      </c>
      <c r="N382" s="363">
        <v>5</v>
      </c>
      <c r="O382" s="363">
        <v>0</v>
      </c>
    </row>
    <row r="383" spans="1:16" s="1226" customFormat="1" ht="19.5" customHeight="1" x14ac:dyDescent="0.25">
      <c r="A383" s="1240" t="s">
        <v>1025</v>
      </c>
      <c r="B383" s="1239" t="s">
        <v>2059</v>
      </c>
      <c r="C383" s="1239" t="s">
        <v>17</v>
      </c>
      <c r="D383" s="1239" t="s">
        <v>2025</v>
      </c>
      <c r="E383" s="320" t="s">
        <v>2058</v>
      </c>
      <c r="F383" s="1239" t="s">
        <v>1997</v>
      </c>
      <c r="G383" s="1239" t="s">
        <v>23</v>
      </c>
      <c r="H383" s="380" t="s">
        <v>408</v>
      </c>
      <c r="I383" s="363">
        <f>I386</f>
        <v>0</v>
      </c>
      <c r="J383" s="363">
        <f>J386</f>
        <v>0</v>
      </c>
      <c r="K383" s="363">
        <f>K386</f>
        <v>0</v>
      </c>
      <c r="L383" s="363">
        <f>L386</f>
        <v>0</v>
      </c>
      <c r="M383" s="363">
        <f>M386</f>
        <v>0</v>
      </c>
      <c r="N383" s="363">
        <f>N386</f>
        <v>0</v>
      </c>
      <c r="O383" s="363">
        <f>O386</f>
        <v>0</v>
      </c>
    </row>
    <row r="384" spans="1:16" s="1226" customFormat="1" ht="18.75" customHeight="1" x14ac:dyDescent="0.25">
      <c r="A384" s="1240"/>
      <c r="B384" s="1239"/>
      <c r="C384" s="1239"/>
      <c r="D384" s="1239"/>
      <c r="E384" s="314"/>
      <c r="F384" s="1239"/>
      <c r="G384" s="1239"/>
      <c r="H384" s="380" t="s">
        <v>4</v>
      </c>
      <c r="I384" s="363">
        <v>0</v>
      </c>
      <c r="J384" s="363">
        <v>0</v>
      </c>
      <c r="K384" s="363">
        <v>0</v>
      </c>
      <c r="L384" s="363">
        <v>0</v>
      </c>
      <c r="M384" s="363">
        <v>0</v>
      </c>
      <c r="N384" s="363">
        <v>0</v>
      </c>
      <c r="O384" s="363">
        <v>0</v>
      </c>
    </row>
    <row r="385" spans="1:16" s="1226" customFormat="1" ht="17.25" customHeight="1" x14ac:dyDescent="0.25">
      <c r="A385" s="1240"/>
      <c r="B385" s="1239"/>
      <c r="C385" s="1239"/>
      <c r="D385" s="1239"/>
      <c r="E385" s="314"/>
      <c r="F385" s="1239"/>
      <c r="G385" s="1239"/>
      <c r="H385" s="380" t="s">
        <v>3</v>
      </c>
      <c r="I385" s="363">
        <v>0</v>
      </c>
      <c r="J385" s="363">
        <v>0</v>
      </c>
      <c r="K385" s="363">
        <v>0</v>
      </c>
      <c r="L385" s="363">
        <v>0</v>
      </c>
      <c r="M385" s="363">
        <v>0</v>
      </c>
      <c r="N385" s="363">
        <v>0</v>
      </c>
      <c r="O385" s="363">
        <v>0</v>
      </c>
    </row>
    <row r="386" spans="1:16" s="1226" customFormat="1" ht="20.25" customHeight="1" x14ac:dyDescent="0.25">
      <c r="A386" s="1240"/>
      <c r="B386" s="1239"/>
      <c r="C386" s="1239"/>
      <c r="D386" s="1239"/>
      <c r="E386" s="314"/>
      <c r="F386" s="1239"/>
      <c r="G386" s="1239"/>
      <c r="H386" s="380" t="s">
        <v>2</v>
      </c>
      <c r="I386" s="363">
        <v>0</v>
      </c>
      <c r="J386" s="363">
        <v>0</v>
      </c>
      <c r="K386" s="363">
        <v>0</v>
      </c>
      <c r="L386" s="363">
        <v>0</v>
      </c>
      <c r="M386" s="363">
        <v>0</v>
      </c>
      <c r="N386" s="363">
        <v>0</v>
      </c>
      <c r="O386" s="363">
        <v>0</v>
      </c>
    </row>
    <row r="387" spans="1:16" s="1226" customFormat="1" ht="21" customHeight="1" x14ac:dyDescent="0.25">
      <c r="A387" s="1240"/>
      <c r="B387" s="1239"/>
      <c r="C387" s="1239"/>
      <c r="D387" s="1239"/>
      <c r="E387" s="309"/>
      <c r="F387" s="1239"/>
      <c r="G387" s="1239"/>
      <c r="H387" s="1238" t="s">
        <v>1</v>
      </c>
      <c r="I387" s="363">
        <v>0</v>
      </c>
      <c r="J387" s="363">
        <v>0</v>
      </c>
      <c r="K387" s="363">
        <v>0</v>
      </c>
      <c r="L387" s="363">
        <v>0</v>
      </c>
      <c r="M387" s="363">
        <v>0</v>
      </c>
      <c r="N387" s="363">
        <v>0</v>
      </c>
      <c r="O387" s="363">
        <v>0</v>
      </c>
    </row>
    <row r="388" spans="1:16" s="1226" customFormat="1" ht="91.5" customHeight="1" x14ac:dyDescent="0.25">
      <c r="A388" s="1261" t="s">
        <v>2057</v>
      </c>
      <c r="B388" s="1238" t="s">
        <v>2056</v>
      </c>
      <c r="C388" s="1238" t="s">
        <v>21</v>
      </c>
      <c r="D388" s="1238" t="s">
        <v>2025</v>
      </c>
      <c r="E388" s="1238" t="s">
        <v>10</v>
      </c>
      <c r="F388" s="1238" t="s">
        <v>1482</v>
      </c>
      <c r="G388" s="1238" t="s">
        <v>2055</v>
      </c>
      <c r="H388" s="1238" t="s">
        <v>284</v>
      </c>
      <c r="I388" s="363" t="s">
        <v>284</v>
      </c>
      <c r="J388" s="363" t="s">
        <v>284</v>
      </c>
      <c r="K388" s="363" t="s">
        <v>284</v>
      </c>
      <c r="L388" s="363" t="s">
        <v>284</v>
      </c>
      <c r="M388" s="363" t="s">
        <v>284</v>
      </c>
      <c r="N388" s="363" t="s">
        <v>284</v>
      </c>
      <c r="O388" s="363" t="s">
        <v>284</v>
      </c>
    </row>
    <row r="389" spans="1:16" s="1226" customFormat="1" ht="21" customHeight="1" x14ac:dyDescent="0.25">
      <c r="A389" s="1240" t="s">
        <v>1018</v>
      </c>
      <c r="B389" s="1239" t="s">
        <v>2054</v>
      </c>
      <c r="C389" s="1239" t="s">
        <v>10</v>
      </c>
      <c r="D389" s="1239" t="s">
        <v>2053</v>
      </c>
      <c r="E389" s="320" t="s">
        <v>2052</v>
      </c>
      <c r="F389" s="1239" t="s">
        <v>1997</v>
      </c>
      <c r="G389" s="1239" t="s">
        <v>10</v>
      </c>
      <c r="H389" s="380" t="s">
        <v>408</v>
      </c>
      <c r="I389" s="363">
        <f>SUM(I390:I393)</f>
        <v>700</v>
      </c>
      <c r="J389" s="363" t="e">
        <f>#N/A</f>
        <v>#N/A</v>
      </c>
      <c r="K389" s="363" t="e">
        <f>#N/A</f>
        <v>#N/A</v>
      </c>
      <c r="L389" s="363" t="e">
        <f>#N/A</f>
        <v>#N/A</v>
      </c>
      <c r="M389" s="363" t="e">
        <f>#N/A</f>
        <v>#N/A</v>
      </c>
      <c r="N389" s="363" t="e">
        <f>#N/A</f>
        <v>#N/A</v>
      </c>
      <c r="O389" s="363">
        <f>O394</f>
        <v>260</v>
      </c>
      <c r="P389" s="1226" t="s">
        <v>2043</v>
      </c>
    </row>
    <row r="390" spans="1:16" s="1226" customFormat="1" ht="18" customHeight="1" x14ac:dyDescent="0.25">
      <c r="A390" s="1240"/>
      <c r="B390" s="1239"/>
      <c r="C390" s="1239"/>
      <c r="D390" s="1239"/>
      <c r="E390" s="314"/>
      <c r="F390" s="1239"/>
      <c r="G390" s="1239"/>
      <c r="H390" s="380" t="s">
        <v>4</v>
      </c>
      <c r="I390" s="363">
        <v>0</v>
      </c>
      <c r="J390" s="363">
        <v>0</v>
      </c>
      <c r="K390" s="363">
        <v>0</v>
      </c>
      <c r="L390" s="363">
        <v>0</v>
      </c>
      <c r="M390" s="363">
        <v>0</v>
      </c>
      <c r="N390" s="363">
        <v>0</v>
      </c>
      <c r="O390" s="363">
        <f>O395</f>
        <v>0</v>
      </c>
    </row>
    <row r="391" spans="1:16" s="1226" customFormat="1" ht="18" customHeight="1" x14ac:dyDescent="0.25">
      <c r="A391" s="1240"/>
      <c r="B391" s="1239"/>
      <c r="C391" s="1239"/>
      <c r="D391" s="1239"/>
      <c r="E391" s="314"/>
      <c r="F391" s="1239"/>
      <c r="G391" s="1239"/>
      <c r="H391" s="380" t="s">
        <v>3</v>
      </c>
      <c r="I391" s="363">
        <v>0</v>
      </c>
      <c r="J391" s="363">
        <v>0</v>
      </c>
      <c r="K391" s="363">
        <v>0</v>
      </c>
      <c r="L391" s="363">
        <v>0</v>
      </c>
      <c r="M391" s="363">
        <v>0</v>
      </c>
      <c r="N391" s="363">
        <v>0</v>
      </c>
      <c r="O391" s="363">
        <f>O396</f>
        <v>0</v>
      </c>
    </row>
    <row r="392" spans="1:16" s="1226" customFormat="1" ht="20.25" customHeight="1" x14ac:dyDescent="0.25">
      <c r="A392" s="1240"/>
      <c r="B392" s="1239"/>
      <c r="C392" s="1239"/>
      <c r="D392" s="1239"/>
      <c r="E392" s="314"/>
      <c r="F392" s="1239"/>
      <c r="G392" s="1239"/>
      <c r="H392" s="380" t="s">
        <v>2</v>
      </c>
      <c r="I392" s="363">
        <v>700</v>
      </c>
      <c r="J392" s="363">
        <v>700</v>
      </c>
      <c r="K392" s="363">
        <v>700</v>
      </c>
      <c r="L392" s="363">
        <v>700</v>
      </c>
      <c r="M392" s="363">
        <v>700</v>
      </c>
      <c r="N392" s="363">
        <v>700</v>
      </c>
      <c r="O392" s="363">
        <f>O397</f>
        <v>260</v>
      </c>
    </row>
    <row r="393" spans="1:16" s="1226" customFormat="1" ht="20.25" customHeight="1" x14ac:dyDescent="0.25">
      <c r="A393" s="1240"/>
      <c r="B393" s="1239"/>
      <c r="C393" s="1239"/>
      <c r="D393" s="1239"/>
      <c r="E393" s="309"/>
      <c r="F393" s="1239"/>
      <c r="G393" s="1239"/>
      <c r="H393" s="1238" t="s">
        <v>1</v>
      </c>
      <c r="I393" s="363">
        <v>0</v>
      </c>
      <c r="J393" s="363">
        <v>0</v>
      </c>
      <c r="K393" s="363">
        <v>0</v>
      </c>
      <c r="L393" s="363">
        <v>0</v>
      </c>
      <c r="M393" s="363">
        <v>0</v>
      </c>
      <c r="N393" s="363">
        <v>0</v>
      </c>
      <c r="O393" s="363">
        <f>O398</f>
        <v>0</v>
      </c>
    </row>
    <row r="394" spans="1:16" s="1226" customFormat="1" ht="18.75" customHeight="1" x14ac:dyDescent="0.25">
      <c r="A394" s="1240" t="s">
        <v>1016</v>
      </c>
      <c r="B394" s="1239" t="s">
        <v>2051</v>
      </c>
      <c r="C394" s="1239" t="s">
        <v>17</v>
      </c>
      <c r="D394" s="1239" t="s">
        <v>2025</v>
      </c>
      <c r="E394" s="1266" t="s">
        <v>2050</v>
      </c>
      <c r="F394" s="1239" t="s">
        <v>1997</v>
      </c>
      <c r="G394" s="1239" t="s">
        <v>23</v>
      </c>
      <c r="H394" s="380" t="s">
        <v>408</v>
      </c>
      <c r="I394" s="363">
        <f>SUM(I395:I398)</f>
        <v>700</v>
      </c>
      <c r="J394" s="363">
        <f>SUM(J395:J398)</f>
        <v>700</v>
      </c>
      <c r="K394" s="363">
        <f>SUM(K395:K398)</f>
        <v>700</v>
      </c>
      <c r="L394" s="363">
        <f>SUM(L395:L398)</f>
        <v>700</v>
      </c>
      <c r="M394" s="363">
        <f>SUM(M395:M398)</f>
        <v>700</v>
      </c>
      <c r="N394" s="363">
        <f>SUM(N395:N398)</f>
        <v>700</v>
      </c>
      <c r="O394" s="363">
        <f>SUM(O395:O398)</f>
        <v>260</v>
      </c>
    </row>
    <row r="395" spans="1:16" s="1226" customFormat="1" ht="16.5" customHeight="1" x14ac:dyDescent="0.25">
      <c r="A395" s="1240"/>
      <c r="B395" s="1239"/>
      <c r="C395" s="1239"/>
      <c r="D395" s="1239"/>
      <c r="E395" s="1265"/>
      <c r="F395" s="1239"/>
      <c r="G395" s="1239"/>
      <c r="H395" s="380" t="s">
        <v>4</v>
      </c>
      <c r="I395" s="363">
        <v>0</v>
      </c>
      <c r="J395" s="363">
        <v>0</v>
      </c>
      <c r="K395" s="363">
        <v>0</v>
      </c>
      <c r="L395" s="363">
        <v>0</v>
      </c>
      <c r="M395" s="363">
        <v>0</v>
      </c>
      <c r="N395" s="363">
        <v>0</v>
      </c>
      <c r="O395" s="363">
        <v>0</v>
      </c>
    </row>
    <row r="396" spans="1:16" s="1226" customFormat="1" ht="18" customHeight="1" x14ac:dyDescent="0.25">
      <c r="A396" s="1240"/>
      <c r="B396" s="1239"/>
      <c r="C396" s="1239"/>
      <c r="D396" s="1239"/>
      <c r="E396" s="1265"/>
      <c r="F396" s="1239"/>
      <c r="G396" s="1239"/>
      <c r="H396" s="380" t="s">
        <v>3</v>
      </c>
      <c r="I396" s="363">
        <v>0</v>
      </c>
      <c r="J396" s="363">
        <v>0</v>
      </c>
      <c r="K396" s="363">
        <v>0</v>
      </c>
      <c r="L396" s="363">
        <v>0</v>
      </c>
      <c r="M396" s="363">
        <v>0</v>
      </c>
      <c r="N396" s="363">
        <v>0</v>
      </c>
      <c r="O396" s="363">
        <v>0</v>
      </c>
    </row>
    <row r="397" spans="1:16" s="1226" customFormat="1" ht="18" customHeight="1" x14ac:dyDescent="0.25">
      <c r="A397" s="1240"/>
      <c r="B397" s="1239"/>
      <c r="C397" s="1239"/>
      <c r="D397" s="1239"/>
      <c r="E397" s="1265"/>
      <c r="F397" s="1239"/>
      <c r="G397" s="1239"/>
      <c r="H397" s="380" t="s">
        <v>2</v>
      </c>
      <c r="I397" s="363">
        <v>700</v>
      </c>
      <c r="J397" s="363">
        <v>700</v>
      </c>
      <c r="K397" s="363">
        <v>700</v>
      </c>
      <c r="L397" s="363">
        <v>700</v>
      </c>
      <c r="M397" s="363">
        <v>700</v>
      </c>
      <c r="N397" s="363">
        <v>700</v>
      </c>
      <c r="O397" s="363">
        <v>260</v>
      </c>
    </row>
    <row r="398" spans="1:16" s="1226" customFormat="1" ht="18" customHeight="1" x14ac:dyDescent="0.25">
      <c r="A398" s="1240"/>
      <c r="B398" s="1239"/>
      <c r="C398" s="1239"/>
      <c r="D398" s="1239"/>
      <c r="E398" s="1264"/>
      <c r="F398" s="1239"/>
      <c r="G398" s="1239"/>
      <c r="H398" s="1238" t="s">
        <v>1</v>
      </c>
      <c r="I398" s="363">
        <v>0</v>
      </c>
      <c r="J398" s="363">
        <v>0</v>
      </c>
      <c r="K398" s="363">
        <v>0</v>
      </c>
      <c r="L398" s="363">
        <v>0</v>
      </c>
      <c r="M398" s="363">
        <v>0</v>
      </c>
      <c r="N398" s="363">
        <v>0</v>
      </c>
      <c r="O398" s="363">
        <v>0</v>
      </c>
    </row>
    <row r="399" spans="1:16" s="1226" customFormat="1" ht="78" customHeight="1" x14ac:dyDescent="0.25">
      <c r="A399" s="1261" t="s">
        <v>2049</v>
      </c>
      <c r="B399" s="1238" t="s">
        <v>2048</v>
      </c>
      <c r="C399" s="1238" t="s">
        <v>17</v>
      </c>
      <c r="D399" s="1238" t="s">
        <v>2025</v>
      </c>
      <c r="E399" s="1238" t="s">
        <v>284</v>
      </c>
      <c r="F399" s="1238" t="s">
        <v>2047</v>
      </c>
      <c r="G399" s="1238" t="s">
        <v>2046</v>
      </c>
      <c r="H399" s="1238" t="s">
        <v>284</v>
      </c>
      <c r="I399" s="363" t="s">
        <v>284</v>
      </c>
      <c r="J399" s="363" t="s">
        <v>284</v>
      </c>
      <c r="K399" s="363" t="s">
        <v>284</v>
      </c>
      <c r="L399" s="363" t="s">
        <v>284</v>
      </c>
      <c r="M399" s="363" t="s">
        <v>284</v>
      </c>
      <c r="N399" s="363" t="s">
        <v>284</v>
      </c>
      <c r="O399" s="363" t="s">
        <v>284</v>
      </c>
    </row>
    <row r="400" spans="1:16" s="1226" customFormat="1" ht="21" customHeight="1" x14ac:dyDescent="0.25">
      <c r="A400" s="1240" t="s">
        <v>1012</v>
      </c>
      <c r="B400" s="1239" t="s">
        <v>2045</v>
      </c>
      <c r="C400" s="1239" t="s">
        <v>10</v>
      </c>
      <c r="D400" s="1239" t="s">
        <v>2031</v>
      </c>
      <c r="E400" s="320" t="s">
        <v>2044</v>
      </c>
      <c r="F400" s="1239" t="s">
        <v>1997</v>
      </c>
      <c r="G400" s="1239" t="s">
        <v>10</v>
      </c>
      <c r="H400" s="380" t="s">
        <v>408</v>
      </c>
      <c r="I400" s="363">
        <f>I403</f>
        <v>0</v>
      </c>
      <c r="J400" s="363">
        <f>J403</f>
        <v>0</v>
      </c>
      <c r="K400" s="363">
        <f>K403</f>
        <v>0</v>
      </c>
      <c r="L400" s="363">
        <f>L403</f>
        <v>0</v>
      </c>
      <c r="M400" s="363">
        <f>M403</f>
        <v>0</v>
      </c>
      <c r="N400" s="363">
        <f>N403</f>
        <v>0</v>
      </c>
      <c r="O400" s="363">
        <f>O403</f>
        <v>0</v>
      </c>
      <c r="P400" s="1226" t="s">
        <v>2043</v>
      </c>
    </row>
    <row r="401" spans="1:16" s="1226" customFormat="1" ht="18" customHeight="1" x14ac:dyDescent="0.25">
      <c r="A401" s="1240"/>
      <c r="B401" s="1239"/>
      <c r="C401" s="1239"/>
      <c r="D401" s="1239"/>
      <c r="E401" s="314"/>
      <c r="F401" s="1239"/>
      <c r="G401" s="1239"/>
      <c r="H401" s="380" t="s">
        <v>4</v>
      </c>
      <c r="I401" s="363">
        <v>0</v>
      </c>
      <c r="J401" s="363">
        <v>0</v>
      </c>
      <c r="K401" s="363">
        <v>0</v>
      </c>
      <c r="L401" s="363">
        <v>0</v>
      </c>
      <c r="M401" s="363">
        <v>0</v>
      </c>
      <c r="N401" s="363">
        <v>0</v>
      </c>
      <c r="O401" s="363">
        <v>0</v>
      </c>
      <c r="P401" s="1262"/>
    </row>
    <row r="402" spans="1:16" s="1226" customFormat="1" ht="21" customHeight="1" x14ac:dyDescent="0.25">
      <c r="A402" s="1240"/>
      <c r="B402" s="1239"/>
      <c r="C402" s="1239"/>
      <c r="D402" s="1239"/>
      <c r="E402" s="314"/>
      <c r="F402" s="1239"/>
      <c r="G402" s="1239"/>
      <c r="H402" s="380" t="s">
        <v>3</v>
      </c>
      <c r="I402" s="363">
        <v>0</v>
      </c>
      <c r="J402" s="363">
        <v>0</v>
      </c>
      <c r="K402" s="363">
        <v>0</v>
      </c>
      <c r="L402" s="363">
        <v>0</v>
      </c>
      <c r="M402" s="363">
        <v>0</v>
      </c>
      <c r="N402" s="363">
        <v>0</v>
      </c>
      <c r="O402" s="363">
        <v>0</v>
      </c>
      <c r="P402" s="1262"/>
    </row>
    <row r="403" spans="1:16" s="1226" customFormat="1" ht="18" customHeight="1" x14ac:dyDescent="0.25">
      <c r="A403" s="1240"/>
      <c r="B403" s="1239"/>
      <c r="C403" s="1239"/>
      <c r="D403" s="1239"/>
      <c r="E403" s="314"/>
      <c r="F403" s="1239"/>
      <c r="G403" s="1239"/>
      <c r="H403" s="380" t="s">
        <v>2</v>
      </c>
      <c r="I403" s="363">
        <f>I408</f>
        <v>0</v>
      </c>
      <c r="J403" s="363">
        <f>J408</f>
        <v>0</v>
      </c>
      <c r="K403" s="363">
        <f>K408</f>
        <v>0</v>
      </c>
      <c r="L403" s="363">
        <f>L408</f>
        <v>0</v>
      </c>
      <c r="M403" s="363">
        <f>M408</f>
        <v>0</v>
      </c>
      <c r="N403" s="363">
        <f>N408</f>
        <v>0</v>
      </c>
      <c r="O403" s="363">
        <f>O408</f>
        <v>0</v>
      </c>
      <c r="P403" s="1262"/>
    </row>
    <row r="404" spans="1:16" s="1226" customFormat="1" ht="21" customHeight="1" x14ac:dyDescent="0.25">
      <c r="A404" s="1240"/>
      <c r="B404" s="1239"/>
      <c r="C404" s="1239"/>
      <c r="D404" s="1239"/>
      <c r="E404" s="309"/>
      <c r="F404" s="1239"/>
      <c r="G404" s="1239"/>
      <c r="H404" s="1238" t="s">
        <v>1</v>
      </c>
      <c r="I404" s="363">
        <f>I409</f>
        <v>0</v>
      </c>
      <c r="J404" s="363">
        <f>J409</f>
        <v>0</v>
      </c>
      <c r="K404" s="363">
        <f>K409</f>
        <v>0</v>
      </c>
      <c r="L404" s="363">
        <f>L409</f>
        <v>0</v>
      </c>
      <c r="M404" s="363">
        <f>M409</f>
        <v>0</v>
      </c>
      <c r="N404" s="363">
        <f>N409</f>
        <v>0</v>
      </c>
      <c r="O404" s="363">
        <f>O409</f>
        <v>0</v>
      </c>
      <c r="P404" s="1263"/>
    </row>
    <row r="405" spans="1:16" s="1226" customFormat="1" ht="18.75" customHeight="1" x14ac:dyDescent="0.25">
      <c r="A405" s="1240" t="s">
        <v>1009</v>
      </c>
      <c r="B405" s="1239" t="s">
        <v>2042</v>
      </c>
      <c r="C405" s="1239" t="s">
        <v>17</v>
      </c>
      <c r="D405" s="1239" t="s">
        <v>2025</v>
      </c>
      <c r="E405" s="320" t="s">
        <v>2041</v>
      </c>
      <c r="F405" s="1239" t="s">
        <v>1997</v>
      </c>
      <c r="G405" s="1239" t="s">
        <v>23</v>
      </c>
      <c r="H405" s="380" t="s">
        <v>408</v>
      </c>
      <c r="I405" s="363">
        <f>SUM(I406:I409)</f>
        <v>0</v>
      </c>
      <c r="J405" s="363">
        <f>SUM(J406:J409)</f>
        <v>0</v>
      </c>
      <c r="K405" s="363">
        <f>SUM(K406:K409)</f>
        <v>0</v>
      </c>
      <c r="L405" s="363">
        <f>SUM(L406:L409)</f>
        <v>0</v>
      </c>
      <c r="M405" s="363">
        <f>SUM(M406:M409)</f>
        <v>0</v>
      </c>
      <c r="N405" s="363">
        <f>SUM(N406:N409)</f>
        <v>0</v>
      </c>
      <c r="O405" s="363">
        <f>SUM(O406:O409)</f>
        <v>0</v>
      </c>
    </row>
    <row r="406" spans="1:16" s="1226" customFormat="1" ht="15.75" customHeight="1" x14ac:dyDescent="0.25">
      <c r="A406" s="1240"/>
      <c r="B406" s="1239"/>
      <c r="C406" s="1239"/>
      <c r="D406" s="1239"/>
      <c r="E406" s="314"/>
      <c r="F406" s="1239"/>
      <c r="G406" s="1239"/>
      <c r="H406" s="380" t="s">
        <v>4</v>
      </c>
      <c r="I406" s="363">
        <v>0</v>
      </c>
      <c r="J406" s="363">
        <v>0</v>
      </c>
      <c r="K406" s="363">
        <v>0</v>
      </c>
      <c r="L406" s="363">
        <v>0</v>
      </c>
      <c r="M406" s="363">
        <v>0</v>
      </c>
      <c r="N406" s="363">
        <v>0</v>
      </c>
      <c r="O406" s="363">
        <v>0</v>
      </c>
    </row>
    <row r="407" spans="1:16" s="1226" customFormat="1" ht="18.75" customHeight="1" x14ac:dyDescent="0.25">
      <c r="A407" s="1240"/>
      <c r="B407" s="1239"/>
      <c r="C407" s="1239"/>
      <c r="D407" s="1239"/>
      <c r="E407" s="314"/>
      <c r="F407" s="1239"/>
      <c r="G407" s="1239"/>
      <c r="H407" s="380" t="s">
        <v>3</v>
      </c>
      <c r="I407" s="363">
        <v>0</v>
      </c>
      <c r="J407" s="363">
        <v>0</v>
      </c>
      <c r="K407" s="363">
        <v>0</v>
      </c>
      <c r="L407" s="363">
        <v>0</v>
      </c>
      <c r="M407" s="363">
        <v>0</v>
      </c>
      <c r="N407" s="363">
        <v>0</v>
      </c>
      <c r="O407" s="363">
        <v>0</v>
      </c>
    </row>
    <row r="408" spans="1:16" s="1226" customFormat="1" ht="18" customHeight="1" x14ac:dyDescent="0.25">
      <c r="A408" s="1240"/>
      <c r="B408" s="1239"/>
      <c r="C408" s="1239"/>
      <c r="D408" s="1239"/>
      <c r="E408" s="314"/>
      <c r="F408" s="1239"/>
      <c r="G408" s="1239"/>
      <c r="H408" s="380" t="s">
        <v>2</v>
      </c>
      <c r="I408" s="363">
        <v>0</v>
      </c>
      <c r="J408" s="363">
        <v>0</v>
      </c>
      <c r="K408" s="363">
        <v>0</v>
      </c>
      <c r="L408" s="363">
        <v>0</v>
      </c>
      <c r="M408" s="363">
        <v>0</v>
      </c>
      <c r="N408" s="363">
        <v>0</v>
      </c>
      <c r="O408" s="363">
        <v>0</v>
      </c>
    </row>
    <row r="409" spans="1:16" s="1226" customFormat="1" ht="20.25" customHeight="1" x14ac:dyDescent="0.25">
      <c r="A409" s="1240"/>
      <c r="B409" s="1239"/>
      <c r="C409" s="1239"/>
      <c r="D409" s="1239"/>
      <c r="E409" s="309"/>
      <c r="F409" s="1239"/>
      <c r="G409" s="1239"/>
      <c r="H409" s="1238" t="s">
        <v>1</v>
      </c>
      <c r="I409" s="363">
        <v>0</v>
      </c>
      <c r="J409" s="363">
        <v>0</v>
      </c>
      <c r="K409" s="363">
        <v>0</v>
      </c>
      <c r="L409" s="363">
        <v>0</v>
      </c>
      <c r="M409" s="363">
        <v>0</v>
      </c>
      <c r="N409" s="363">
        <v>0</v>
      </c>
      <c r="O409" s="363">
        <v>0</v>
      </c>
    </row>
    <row r="410" spans="1:16" s="1226" customFormat="1" ht="65.25" customHeight="1" x14ac:dyDescent="0.25">
      <c r="A410" s="1261" t="s">
        <v>2040</v>
      </c>
      <c r="B410" s="1238" t="s">
        <v>2039</v>
      </c>
      <c r="C410" s="1238" t="s">
        <v>17</v>
      </c>
      <c r="D410" s="1238" t="s">
        <v>2025</v>
      </c>
      <c r="E410" s="1238" t="s">
        <v>284</v>
      </c>
      <c r="F410" s="1238" t="s">
        <v>2024</v>
      </c>
      <c r="G410" s="1238" t="s">
        <v>23</v>
      </c>
      <c r="H410" s="1238" t="s">
        <v>284</v>
      </c>
      <c r="I410" s="363" t="s">
        <v>284</v>
      </c>
      <c r="J410" s="363" t="s">
        <v>284</v>
      </c>
      <c r="K410" s="363" t="s">
        <v>284</v>
      </c>
      <c r="L410" s="363" t="s">
        <v>284</v>
      </c>
      <c r="M410" s="363" t="s">
        <v>284</v>
      </c>
      <c r="N410" s="363" t="s">
        <v>284</v>
      </c>
      <c r="O410" s="363" t="s">
        <v>284</v>
      </c>
    </row>
    <row r="411" spans="1:16" s="1226" customFormat="1" ht="17.25" customHeight="1" x14ac:dyDescent="0.25">
      <c r="A411" s="1240" t="s">
        <v>1003</v>
      </c>
      <c r="B411" s="1239" t="s">
        <v>2038</v>
      </c>
      <c r="C411" s="1239" t="s">
        <v>10</v>
      </c>
      <c r="D411" s="1239" t="s">
        <v>2031</v>
      </c>
      <c r="E411" s="320" t="s">
        <v>2037</v>
      </c>
      <c r="F411" s="1239" t="s">
        <v>1997</v>
      </c>
      <c r="G411" s="1239" t="s">
        <v>10</v>
      </c>
      <c r="H411" s="380" t="s">
        <v>408</v>
      </c>
      <c r="I411" s="363">
        <f>I412+I413+I414+I415</f>
        <v>0</v>
      </c>
      <c r="J411" s="363">
        <f>J412+J413+J414+J415</f>
        <v>0</v>
      </c>
      <c r="K411" s="363">
        <f>K412+K413+K414+K415</f>
        <v>0</v>
      </c>
      <c r="L411" s="363">
        <f>L412+L413+L414+L415</f>
        <v>0</v>
      </c>
      <c r="M411" s="363">
        <f>M412+M413+M414+M415</f>
        <v>0</v>
      </c>
      <c r="N411" s="363">
        <f>N412+N413+N414+N415</f>
        <v>0</v>
      </c>
      <c r="O411" s="363">
        <f>O412+O413+O414+O415</f>
        <v>0</v>
      </c>
    </row>
    <row r="412" spans="1:16" s="1226" customFormat="1" ht="17.25" customHeight="1" x14ac:dyDescent="0.25">
      <c r="A412" s="1240"/>
      <c r="B412" s="1239"/>
      <c r="C412" s="1239"/>
      <c r="D412" s="1239"/>
      <c r="E412" s="314"/>
      <c r="F412" s="1239"/>
      <c r="G412" s="1239"/>
      <c r="H412" s="380" t="s">
        <v>4</v>
      </c>
      <c r="I412" s="363">
        <v>0</v>
      </c>
      <c r="J412" s="363">
        <v>0</v>
      </c>
      <c r="K412" s="363">
        <v>0</v>
      </c>
      <c r="L412" s="363">
        <v>0</v>
      </c>
      <c r="M412" s="363">
        <v>0</v>
      </c>
      <c r="N412" s="363">
        <v>0</v>
      </c>
      <c r="O412" s="363">
        <v>0</v>
      </c>
      <c r="P412" s="1262"/>
    </row>
    <row r="413" spans="1:16" s="1226" customFormat="1" ht="20.25" customHeight="1" x14ac:dyDescent="0.25">
      <c r="A413" s="1240"/>
      <c r="B413" s="1239"/>
      <c r="C413" s="1239"/>
      <c r="D413" s="1239"/>
      <c r="E413" s="314"/>
      <c r="F413" s="1239"/>
      <c r="G413" s="1239"/>
      <c r="H413" s="380" t="s">
        <v>3</v>
      </c>
      <c r="I413" s="363">
        <v>0</v>
      </c>
      <c r="J413" s="363">
        <v>0</v>
      </c>
      <c r="K413" s="363">
        <v>0</v>
      </c>
      <c r="L413" s="363">
        <v>0</v>
      </c>
      <c r="M413" s="363">
        <v>0</v>
      </c>
      <c r="N413" s="363">
        <v>0</v>
      </c>
      <c r="O413" s="363">
        <v>0</v>
      </c>
      <c r="P413" s="1262"/>
    </row>
    <row r="414" spans="1:16" s="1226" customFormat="1" ht="18.75" customHeight="1" x14ac:dyDescent="0.25">
      <c r="A414" s="1240"/>
      <c r="B414" s="1239"/>
      <c r="C414" s="1239"/>
      <c r="D414" s="1239"/>
      <c r="E414" s="314"/>
      <c r="F414" s="1239"/>
      <c r="G414" s="1239"/>
      <c r="H414" s="380" t="s">
        <v>2</v>
      </c>
      <c r="I414" s="363">
        <v>0</v>
      </c>
      <c r="J414" s="363">
        <v>0</v>
      </c>
      <c r="K414" s="363">
        <v>0</v>
      </c>
      <c r="L414" s="363">
        <v>0</v>
      </c>
      <c r="M414" s="363">
        <v>0</v>
      </c>
      <c r="N414" s="363">
        <v>0</v>
      </c>
      <c r="O414" s="363">
        <v>0</v>
      </c>
      <c r="P414" s="1262"/>
    </row>
    <row r="415" spans="1:16" s="1226" customFormat="1" ht="17.25" customHeight="1" x14ac:dyDescent="0.25">
      <c r="A415" s="1240"/>
      <c r="B415" s="1239"/>
      <c r="C415" s="1239"/>
      <c r="D415" s="1239"/>
      <c r="E415" s="309"/>
      <c r="F415" s="1239"/>
      <c r="G415" s="1239"/>
      <c r="H415" s="1238" t="s">
        <v>1</v>
      </c>
      <c r="I415" s="363">
        <f>I420</f>
        <v>0</v>
      </c>
      <c r="J415" s="363">
        <f>J420</f>
        <v>0</v>
      </c>
      <c r="K415" s="363">
        <f>K420</f>
        <v>0</v>
      </c>
      <c r="L415" s="363">
        <f>L420</f>
        <v>0</v>
      </c>
      <c r="M415" s="363">
        <f>M420</f>
        <v>0</v>
      </c>
      <c r="N415" s="363">
        <f>N420</f>
        <v>0</v>
      </c>
      <c r="O415" s="363">
        <f>O420</f>
        <v>0</v>
      </c>
    </row>
    <row r="416" spans="1:16" s="1226" customFormat="1" ht="18.75" customHeight="1" x14ac:dyDescent="0.25">
      <c r="A416" s="1240" t="s">
        <v>1001</v>
      </c>
      <c r="B416" s="1239" t="s">
        <v>2036</v>
      </c>
      <c r="C416" s="1239" t="s">
        <v>17</v>
      </c>
      <c r="D416" s="1239" t="s">
        <v>2025</v>
      </c>
      <c r="E416" s="320" t="s">
        <v>2035</v>
      </c>
      <c r="F416" s="1239" t="s">
        <v>1997</v>
      </c>
      <c r="G416" s="1239" t="s">
        <v>23</v>
      </c>
      <c r="H416" s="380" t="s">
        <v>408</v>
      </c>
      <c r="I416" s="363">
        <f>I417+I418+I419+I420</f>
        <v>0</v>
      </c>
      <c r="J416" s="363">
        <f>J417+J418+J419+J420</f>
        <v>0</v>
      </c>
      <c r="K416" s="363">
        <f>K417+K418+K419+K420</f>
        <v>0</v>
      </c>
      <c r="L416" s="363">
        <f>L417+L418+L419+L420</f>
        <v>0</v>
      </c>
      <c r="M416" s="363">
        <f>M417+M418+M419+M420</f>
        <v>0</v>
      </c>
      <c r="N416" s="363">
        <f>N417+N418+N419+N420</f>
        <v>0</v>
      </c>
      <c r="O416" s="363">
        <f>O417+O418+O419+O420</f>
        <v>0</v>
      </c>
    </row>
    <row r="417" spans="1:15" s="1226" customFormat="1" ht="15.75" customHeight="1" x14ac:dyDescent="0.25">
      <c r="A417" s="1240"/>
      <c r="B417" s="1239"/>
      <c r="C417" s="1239"/>
      <c r="D417" s="1239"/>
      <c r="E417" s="314"/>
      <c r="F417" s="1239"/>
      <c r="G417" s="1239"/>
      <c r="H417" s="380" t="s">
        <v>4</v>
      </c>
      <c r="I417" s="363">
        <v>0</v>
      </c>
      <c r="J417" s="363">
        <v>0</v>
      </c>
      <c r="K417" s="363">
        <v>0</v>
      </c>
      <c r="L417" s="363">
        <v>0</v>
      </c>
      <c r="M417" s="363">
        <v>0</v>
      </c>
      <c r="N417" s="363">
        <v>0</v>
      </c>
      <c r="O417" s="363">
        <v>0</v>
      </c>
    </row>
    <row r="418" spans="1:15" s="1226" customFormat="1" ht="18.75" customHeight="1" x14ac:dyDescent="0.25">
      <c r="A418" s="1240"/>
      <c r="B418" s="1239"/>
      <c r="C418" s="1239"/>
      <c r="D418" s="1239"/>
      <c r="E418" s="314"/>
      <c r="F418" s="1239"/>
      <c r="G418" s="1239"/>
      <c r="H418" s="380" t="s">
        <v>3</v>
      </c>
      <c r="I418" s="363">
        <v>0</v>
      </c>
      <c r="J418" s="363">
        <v>0</v>
      </c>
      <c r="K418" s="363">
        <v>0</v>
      </c>
      <c r="L418" s="363">
        <v>0</v>
      </c>
      <c r="M418" s="363">
        <v>0</v>
      </c>
      <c r="N418" s="363">
        <v>0</v>
      </c>
      <c r="O418" s="363">
        <v>0</v>
      </c>
    </row>
    <row r="419" spans="1:15" s="1226" customFormat="1" ht="18" customHeight="1" x14ac:dyDescent="0.25">
      <c r="A419" s="1240"/>
      <c r="B419" s="1239"/>
      <c r="C419" s="1239"/>
      <c r="D419" s="1239"/>
      <c r="E419" s="314"/>
      <c r="F419" s="1239"/>
      <c r="G419" s="1239"/>
      <c r="H419" s="380" t="s">
        <v>2</v>
      </c>
      <c r="I419" s="363">
        <v>0</v>
      </c>
      <c r="J419" s="363">
        <v>0</v>
      </c>
      <c r="K419" s="363">
        <v>0</v>
      </c>
      <c r="L419" s="363">
        <v>0</v>
      </c>
      <c r="M419" s="363">
        <v>0</v>
      </c>
      <c r="N419" s="363">
        <v>0</v>
      </c>
      <c r="O419" s="363">
        <v>0</v>
      </c>
    </row>
    <row r="420" spans="1:15" s="1226" customFormat="1" ht="20.25" customHeight="1" x14ac:dyDescent="0.25">
      <c r="A420" s="1240"/>
      <c r="B420" s="1239"/>
      <c r="C420" s="1239"/>
      <c r="D420" s="1239"/>
      <c r="E420" s="309"/>
      <c r="F420" s="1239"/>
      <c r="G420" s="1239"/>
      <c r="H420" s="1238" t="s">
        <v>1</v>
      </c>
      <c r="I420" s="363">
        <v>0</v>
      </c>
      <c r="J420" s="363">
        <v>0</v>
      </c>
      <c r="K420" s="363">
        <v>0</v>
      </c>
      <c r="L420" s="363">
        <v>0</v>
      </c>
      <c r="M420" s="363">
        <v>0</v>
      </c>
      <c r="N420" s="363">
        <v>0</v>
      </c>
      <c r="O420" s="363">
        <v>0</v>
      </c>
    </row>
    <row r="421" spans="1:15" s="1226" customFormat="1" ht="64.5" customHeight="1" x14ac:dyDescent="0.25">
      <c r="A421" s="1261" t="s">
        <v>2034</v>
      </c>
      <c r="B421" s="1238" t="s">
        <v>2033</v>
      </c>
      <c r="C421" s="1238" t="s">
        <v>17</v>
      </c>
      <c r="D421" s="1238" t="s">
        <v>2025</v>
      </c>
      <c r="E421" s="1238" t="s">
        <v>284</v>
      </c>
      <c r="F421" s="1238" t="s">
        <v>2024</v>
      </c>
      <c r="G421" s="1238" t="s">
        <v>23</v>
      </c>
      <c r="H421" s="1238" t="s">
        <v>284</v>
      </c>
      <c r="I421" s="363" t="s">
        <v>284</v>
      </c>
      <c r="J421" s="363" t="s">
        <v>284</v>
      </c>
      <c r="K421" s="363" t="s">
        <v>284</v>
      </c>
      <c r="L421" s="363" t="s">
        <v>284</v>
      </c>
      <c r="M421" s="363" t="s">
        <v>284</v>
      </c>
      <c r="N421" s="363" t="s">
        <v>284</v>
      </c>
      <c r="O421" s="363" t="s">
        <v>284</v>
      </c>
    </row>
    <row r="422" spans="1:15" s="1226" customFormat="1" ht="18" customHeight="1" x14ac:dyDescent="0.25">
      <c r="A422" s="1240" t="s">
        <v>989</v>
      </c>
      <c r="B422" s="1239" t="s">
        <v>2032</v>
      </c>
      <c r="C422" s="1239" t="s">
        <v>10</v>
      </c>
      <c r="D422" s="1239" t="s">
        <v>2031</v>
      </c>
      <c r="E422" s="320" t="s">
        <v>2030</v>
      </c>
      <c r="F422" s="1239" t="s">
        <v>1997</v>
      </c>
      <c r="G422" s="1239" t="s">
        <v>10</v>
      </c>
      <c r="H422" s="380" t="s">
        <v>408</v>
      </c>
      <c r="I422" s="363">
        <f>I423+I424+I425+I426</f>
        <v>0</v>
      </c>
      <c r="J422" s="363">
        <f>J423+J424+J425+J426</f>
        <v>0</v>
      </c>
      <c r="K422" s="363">
        <f>K423+K424+K425+K426</f>
        <v>0</v>
      </c>
      <c r="L422" s="363">
        <f>L423+L424+L425+L426</f>
        <v>0</v>
      </c>
      <c r="M422" s="363">
        <f>M423+M424+M425+M426</f>
        <v>0</v>
      </c>
      <c r="N422" s="363">
        <f>N423+N424+N425+N426</f>
        <v>0</v>
      </c>
      <c r="O422" s="363">
        <f>O423+O424+O425+O426</f>
        <v>0</v>
      </c>
    </row>
    <row r="423" spans="1:15" s="1226" customFormat="1" ht="19.5" customHeight="1" x14ac:dyDescent="0.25">
      <c r="A423" s="1240"/>
      <c r="B423" s="1239"/>
      <c r="C423" s="1239"/>
      <c r="D423" s="1239"/>
      <c r="E423" s="314"/>
      <c r="F423" s="1239"/>
      <c r="G423" s="1239"/>
      <c r="H423" s="380" t="s">
        <v>4</v>
      </c>
      <c r="I423" s="363">
        <v>0</v>
      </c>
      <c r="J423" s="363">
        <v>0</v>
      </c>
      <c r="K423" s="363">
        <v>0</v>
      </c>
      <c r="L423" s="363">
        <v>0</v>
      </c>
      <c r="M423" s="363">
        <v>0</v>
      </c>
      <c r="N423" s="363">
        <v>0</v>
      </c>
      <c r="O423" s="363">
        <v>0</v>
      </c>
    </row>
    <row r="424" spans="1:15" s="1226" customFormat="1" ht="18.75" customHeight="1" x14ac:dyDescent="0.25">
      <c r="A424" s="1240"/>
      <c r="B424" s="1239"/>
      <c r="C424" s="1239"/>
      <c r="D424" s="1239"/>
      <c r="E424" s="314"/>
      <c r="F424" s="1239"/>
      <c r="G424" s="1239"/>
      <c r="H424" s="380" t="s">
        <v>3</v>
      </c>
      <c r="I424" s="363">
        <v>0</v>
      </c>
      <c r="J424" s="363">
        <v>0</v>
      </c>
      <c r="K424" s="363">
        <v>0</v>
      </c>
      <c r="L424" s="363">
        <v>0</v>
      </c>
      <c r="M424" s="363">
        <v>0</v>
      </c>
      <c r="N424" s="363">
        <v>0</v>
      </c>
      <c r="O424" s="363">
        <v>0</v>
      </c>
    </row>
    <row r="425" spans="1:15" s="1226" customFormat="1" ht="18.75" customHeight="1" x14ac:dyDescent="0.25">
      <c r="A425" s="1240"/>
      <c r="B425" s="1239"/>
      <c r="C425" s="1239"/>
      <c r="D425" s="1239"/>
      <c r="E425" s="314"/>
      <c r="F425" s="1239"/>
      <c r="G425" s="1239"/>
      <c r="H425" s="380" t="s">
        <v>2</v>
      </c>
      <c r="I425" s="363">
        <v>0</v>
      </c>
      <c r="J425" s="363">
        <v>0</v>
      </c>
      <c r="K425" s="363">
        <v>0</v>
      </c>
      <c r="L425" s="363">
        <v>0</v>
      </c>
      <c r="M425" s="363">
        <v>0</v>
      </c>
      <c r="N425" s="363">
        <v>0</v>
      </c>
      <c r="O425" s="363">
        <v>0</v>
      </c>
    </row>
    <row r="426" spans="1:15" s="1226" customFormat="1" ht="18.75" customHeight="1" x14ac:dyDescent="0.25">
      <c r="A426" s="1240"/>
      <c r="B426" s="1239"/>
      <c r="C426" s="1239"/>
      <c r="D426" s="1239"/>
      <c r="E426" s="309"/>
      <c r="F426" s="1239"/>
      <c r="G426" s="1239"/>
      <c r="H426" s="1238" t="s">
        <v>1</v>
      </c>
      <c r="I426" s="363">
        <f>I431</f>
        <v>0</v>
      </c>
      <c r="J426" s="363">
        <f>J431</f>
        <v>0</v>
      </c>
      <c r="K426" s="363">
        <f>K431</f>
        <v>0</v>
      </c>
      <c r="L426" s="363">
        <f>L431</f>
        <v>0</v>
      </c>
      <c r="M426" s="363">
        <f>M431</f>
        <v>0</v>
      </c>
      <c r="N426" s="363">
        <f>N431</f>
        <v>0</v>
      </c>
      <c r="O426" s="363">
        <f>O431</f>
        <v>0</v>
      </c>
    </row>
    <row r="427" spans="1:15" s="1226" customFormat="1" ht="16.5" customHeight="1" x14ac:dyDescent="0.25">
      <c r="A427" s="1240" t="s">
        <v>986</v>
      </c>
      <c r="B427" s="1239" t="s">
        <v>2029</v>
      </c>
      <c r="C427" s="1239" t="s">
        <v>17</v>
      </c>
      <c r="D427" s="1239" t="s">
        <v>2025</v>
      </c>
      <c r="E427" s="320" t="s">
        <v>2028</v>
      </c>
      <c r="F427" s="1239" t="s">
        <v>1997</v>
      </c>
      <c r="G427" s="1239" t="s">
        <v>23</v>
      </c>
      <c r="H427" s="380" t="s">
        <v>408</v>
      </c>
      <c r="I427" s="363">
        <f>I428+I429+I430+I431</f>
        <v>0</v>
      </c>
      <c r="J427" s="363">
        <f>J428+J429+J430+J431</f>
        <v>0</v>
      </c>
      <c r="K427" s="363">
        <f>K428+K429+K430+K431</f>
        <v>0</v>
      </c>
      <c r="L427" s="363">
        <f>L428+L429+L430+L431</f>
        <v>0</v>
      </c>
      <c r="M427" s="363">
        <f>M428+M429+M430+M431</f>
        <v>0</v>
      </c>
      <c r="N427" s="363">
        <f>N428+N429+N430+N431</f>
        <v>0</v>
      </c>
      <c r="O427" s="363">
        <f>O428+O429+O430+O431</f>
        <v>0</v>
      </c>
    </row>
    <row r="428" spans="1:15" s="1226" customFormat="1" ht="15.75" customHeight="1" x14ac:dyDescent="0.25">
      <c r="A428" s="1240"/>
      <c r="B428" s="1239"/>
      <c r="C428" s="1239"/>
      <c r="D428" s="1239"/>
      <c r="E428" s="314"/>
      <c r="F428" s="1239"/>
      <c r="G428" s="1239"/>
      <c r="H428" s="380" t="s">
        <v>4</v>
      </c>
      <c r="I428" s="363">
        <v>0</v>
      </c>
      <c r="J428" s="363">
        <v>0</v>
      </c>
      <c r="K428" s="363">
        <v>0</v>
      </c>
      <c r="L428" s="363">
        <v>0</v>
      </c>
      <c r="M428" s="363">
        <v>0</v>
      </c>
      <c r="N428" s="363">
        <v>0</v>
      </c>
      <c r="O428" s="363">
        <v>0</v>
      </c>
    </row>
    <row r="429" spans="1:15" s="1226" customFormat="1" ht="18.75" customHeight="1" x14ac:dyDescent="0.25">
      <c r="A429" s="1240"/>
      <c r="B429" s="1239"/>
      <c r="C429" s="1239"/>
      <c r="D429" s="1239"/>
      <c r="E429" s="314"/>
      <c r="F429" s="1239"/>
      <c r="G429" s="1239"/>
      <c r="H429" s="380" t="s">
        <v>3</v>
      </c>
      <c r="I429" s="363">
        <v>0</v>
      </c>
      <c r="J429" s="363">
        <v>0</v>
      </c>
      <c r="K429" s="363">
        <v>0</v>
      </c>
      <c r="L429" s="363">
        <v>0</v>
      </c>
      <c r="M429" s="363">
        <v>0</v>
      </c>
      <c r="N429" s="363">
        <v>0</v>
      </c>
      <c r="O429" s="363">
        <v>0</v>
      </c>
    </row>
    <row r="430" spans="1:15" s="1226" customFormat="1" ht="18" customHeight="1" x14ac:dyDescent="0.25">
      <c r="A430" s="1240"/>
      <c r="B430" s="1239"/>
      <c r="C430" s="1239"/>
      <c r="D430" s="1239"/>
      <c r="E430" s="314"/>
      <c r="F430" s="1239"/>
      <c r="G430" s="1239"/>
      <c r="H430" s="380" t="s">
        <v>2</v>
      </c>
      <c r="I430" s="363">
        <v>0</v>
      </c>
      <c r="J430" s="363">
        <v>0</v>
      </c>
      <c r="K430" s="363">
        <v>0</v>
      </c>
      <c r="L430" s="363">
        <v>0</v>
      </c>
      <c r="M430" s="363">
        <v>0</v>
      </c>
      <c r="N430" s="363">
        <v>0</v>
      </c>
      <c r="O430" s="363">
        <v>0</v>
      </c>
    </row>
    <row r="431" spans="1:15" s="1226" customFormat="1" ht="20.25" customHeight="1" x14ac:dyDescent="0.25">
      <c r="A431" s="1240"/>
      <c r="B431" s="1239"/>
      <c r="C431" s="1239"/>
      <c r="D431" s="1239"/>
      <c r="E431" s="309"/>
      <c r="F431" s="1239"/>
      <c r="G431" s="1239"/>
      <c r="H431" s="1238" t="s">
        <v>1</v>
      </c>
      <c r="I431" s="363">
        <v>0</v>
      </c>
      <c r="J431" s="363">
        <v>0</v>
      </c>
      <c r="K431" s="363">
        <v>0</v>
      </c>
      <c r="L431" s="363">
        <v>0</v>
      </c>
      <c r="M431" s="363">
        <v>0</v>
      </c>
      <c r="N431" s="363">
        <v>0</v>
      </c>
      <c r="O431" s="363">
        <v>0</v>
      </c>
    </row>
    <row r="432" spans="1:15" s="1226" customFormat="1" ht="71.25" customHeight="1" x14ac:dyDescent="0.25">
      <c r="A432" s="1261" t="s">
        <v>2027</v>
      </c>
      <c r="B432" s="1238" t="s">
        <v>2026</v>
      </c>
      <c r="C432" s="1238" t="s">
        <v>17</v>
      </c>
      <c r="D432" s="1238" t="s">
        <v>2025</v>
      </c>
      <c r="E432" s="1238" t="s">
        <v>10</v>
      </c>
      <c r="F432" s="1238" t="s">
        <v>2024</v>
      </c>
      <c r="G432" s="1238" t="s">
        <v>2023</v>
      </c>
      <c r="H432" s="1238" t="s">
        <v>284</v>
      </c>
      <c r="I432" s="363" t="s">
        <v>284</v>
      </c>
      <c r="J432" s="363" t="s">
        <v>284</v>
      </c>
      <c r="K432" s="363" t="s">
        <v>284</v>
      </c>
      <c r="L432" s="363" t="s">
        <v>284</v>
      </c>
      <c r="M432" s="363" t="s">
        <v>284</v>
      </c>
      <c r="N432" s="363" t="s">
        <v>284</v>
      </c>
      <c r="O432" s="363" t="s">
        <v>284</v>
      </c>
    </row>
    <row r="433" spans="1:16" s="1250" customFormat="1" ht="27" customHeight="1" x14ac:dyDescent="0.25">
      <c r="A433" s="1260" t="s">
        <v>2022</v>
      </c>
      <c r="B433" s="1259"/>
      <c r="C433" s="1259"/>
      <c r="D433" s="1259"/>
      <c r="E433" s="1259"/>
      <c r="F433" s="1259"/>
      <c r="G433" s="1259"/>
      <c r="H433" s="1259"/>
      <c r="I433" s="1259"/>
      <c r="J433" s="1259"/>
      <c r="K433" s="1259"/>
      <c r="L433" s="1259"/>
      <c r="M433" s="1259"/>
      <c r="N433" s="1259"/>
      <c r="O433" s="1258"/>
      <c r="P433" s="1251"/>
    </row>
    <row r="434" spans="1:16" s="1250" customFormat="1" ht="18" customHeight="1" x14ac:dyDescent="0.25">
      <c r="A434" s="1257"/>
      <c r="B434" s="1256"/>
      <c r="C434" s="1256"/>
      <c r="D434" s="1256"/>
      <c r="E434" s="1256"/>
      <c r="F434" s="1256"/>
      <c r="G434" s="1256"/>
      <c r="H434" s="1256"/>
      <c r="I434" s="1256"/>
      <c r="J434" s="1256"/>
      <c r="K434" s="1256"/>
      <c r="L434" s="1256"/>
      <c r="M434" s="1256"/>
      <c r="N434" s="1256"/>
      <c r="O434" s="1255"/>
      <c r="P434" s="1251"/>
    </row>
    <row r="435" spans="1:16" s="1250" customFormat="1" ht="19.5" customHeight="1" x14ac:dyDescent="0.25">
      <c r="A435" s="1257"/>
      <c r="B435" s="1256"/>
      <c r="C435" s="1256"/>
      <c r="D435" s="1256"/>
      <c r="E435" s="1256"/>
      <c r="F435" s="1256"/>
      <c r="G435" s="1256"/>
      <c r="H435" s="1256"/>
      <c r="I435" s="1256"/>
      <c r="J435" s="1256"/>
      <c r="K435" s="1256"/>
      <c r="L435" s="1256"/>
      <c r="M435" s="1256"/>
      <c r="N435" s="1256"/>
      <c r="O435" s="1255"/>
      <c r="P435" s="1251"/>
    </row>
    <row r="436" spans="1:16" s="1250" customFormat="1" ht="18" customHeight="1" x14ac:dyDescent="0.25">
      <c r="A436" s="1254"/>
      <c r="B436" s="1253"/>
      <c r="C436" s="1253"/>
      <c r="D436" s="1253"/>
      <c r="E436" s="1253"/>
      <c r="F436" s="1253"/>
      <c r="G436" s="1253"/>
      <c r="H436" s="1253"/>
      <c r="I436" s="1253"/>
      <c r="J436" s="1253"/>
      <c r="K436" s="1253"/>
      <c r="L436" s="1253"/>
      <c r="M436" s="1253"/>
      <c r="N436" s="1253"/>
      <c r="O436" s="1252"/>
      <c r="P436" s="1251"/>
    </row>
    <row r="437" spans="1:16" s="1249" customFormat="1" ht="21" hidden="1" customHeight="1" x14ac:dyDescent="0.25">
      <c r="A437" s="406"/>
      <c r="B437" s="1239"/>
      <c r="C437" s="1239"/>
      <c r="D437" s="1239"/>
      <c r="E437" s="320"/>
      <c r="F437" s="1239"/>
      <c r="G437" s="1239"/>
      <c r="H437" s="380" t="s">
        <v>408</v>
      </c>
      <c r="I437" s="363">
        <f>I442+I453+I464</f>
        <v>66439.8</v>
      </c>
      <c r="J437" s="363" t="e">
        <f>J442+J453+J464</f>
        <v>#N/A</v>
      </c>
      <c r="K437" s="363" t="e">
        <f>K442+K453+K464</f>
        <v>#N/A</v>
      </c>
      <c r="L437" s="363" t="e">
        <f>L442+L453+L464</f>
        <v>#N/A</v>
      </c>
      <c r="M437" s="363" t="e">
        <f>M442+M453+M464</f>
        <v>#N/A</v>
      </c>
      <c r="N437" s="363" t="e">
        <f>N442+N453+N464</f>
        <v>#N/A</v>
      </c>
      <c r="O437" s="363">
        <f>O442+O453+O464</f>
        <v>46793.600000000006</v>
      </c>
    </row>
    <row r="438" spans="1:16" s="1249" customFormat="1" ht="21.75" hidden="1" customHeight="1" x14ac:dyDescent="0.25">
      <c r="A438" s="403"/>
      <c r="B438" s="1239"/>
      <c r="C438" s="1239"/>
      <c r="D438" s="1239"/>
      <c r="E438" s="314"/>
      <c r="F438" s="1239"/>
      <c r="G438" s="1239"/>
      <c r="H438" s="380" t="s">
        <v>4</v>
      </c>
      <c r="I438" s="363">
        <f>I443+I454+I465</f>
        <v>0</v>
      </c>
      <c r="J438" s="363" t="e">
        <f>J443+J454+J465</f>
        <v>#N/A</v>
      </c>
      <c r="K438" s="363" t="e">
        <f>K443+K454+K465</f>
        <v>#N/A</v>
      </c>
      <c r="L438" s="363" t="e">
        <f>L443+L454+L465</f>
        <v>#N/A</v>
      </c>
      <c r="M438" s="363" t="e">
        <f>M443+M454+M465</f>
        <v>#N/A</v>
      </c>
      <c r="N438" s="363" t="e">
        <f>N443+N454+N465</f>
        <v>#N/A</v>
      </c>
      <c r="O438" s="363">
        <f>O443+O454+O465</f>
        <v>0</v>
      </c>
    </row>
    <row r="439" spans="1:16" s="1249" customFormat="1" ht="19.5" hidden="1" customHeight="1" x14ac:dyDescent="0.25">
      <c r="A439" s="403"/>
      <c r="B439" s="1239"/>
      <c r="C439" s="1239"/>
      <c r="D439" s="1239"/>
      <c r="E439" s="314"/>
      <c r="F439" s="1239"/>
      <c r="G439" s="1239"/>
      <c r="H439" s="380" t="s">
        <v>3</v>
      </c>
      <c r="I439" s="363">
        <f>I444+I455+I466</f>
        <v>5019.1000000000004</v>
      </c>
      <c r="J439" s="363" t="e">
        <f>J444+J455+J466</f>
        <v>#N/A</v>
      </c>
      <c r="K439" s="363" t="e">
        <f>K444+K455+K466</f>
        <v>#N/A</v>
      </c>
      <c r="L439" s="363" t="e">
        <f>L444+L455+L466</f>
        <v>#N/A</v>
      </c>
      <c r="M439" s="363" t="e">
        <f>M444+M455+M466</f>
        <v>#N/A</v>
      </c>
      <c r="N439" s="363" t="e">
        <f>N444+N455+N466</f>
        <v>#N/A</v>
      </c>
      <c r="O439" s="363">
        <f>O444+O455+O466</f>
        <v>3813.9</v>
      </c>
    </row>
    <row r="440" spans="1:16" s="1249" customFormat="1" ht="22.5" hidden="1" customHeight="1" x14ac:dyDescent="0.25">
      <c r="A440" s="403"/>
      <c r="B440" s="1239"/>
      <c r="C440" s="1239"/>
      <c r="D440" s="1239"/>
      <c r="E440" s="314"/>
      <c r="F440" s="1239"/>
      <c r="G440" s="1239"/>
      <c r="H440" s="380" t="s">
        <v>2</v>
      </c>
      <c r="I440" s="363">
        <f>I445+I456+I467</f>
        <v>61420.7</v>
      </c>
      <c r="J440" s="363" t="e">
        <f>J445+J456+J467</f>
        <v>#N/A</v>
      </c>
      <c r="K440" s="363" t="e">
        <f>K445+K456+K467</f>
        <v>#N/A</v>
      </c>
      <c r="L440" s="363" t="e">
        <f>L445+L456+L467</f>
        <v>#N/A</v>
      </c>
      <c r="M440" s="363" t="e">
        <f>M445+M456+M467</f>
        <v>#N/A</v>
      </c>
      <c r="N440" s="363" t="e">
        <f>N445+N456+N467</f>
        <v>#N/A</v>
      </c>
      <c r="O440" s="363">
        <f>O445+O456+O467</f>
        <v>42979.7</v>
      </c>
    </row>
    <row r="441" spans="1:16" s="1249" customFormat="1" ht="17.25" hidden="1" customHeight="1" x14ac:dyDescent="0.25">
      <c r="A441" s="402"/>
      <c r="B441" s="1239"/>
      <c r="C441" s="1239"/>
      <c r="D441" s="1239"/>
      <c r="E441" s="309"/>
      <c r="F441" s="1239"/>
      <c r="G441" s="1239"/>
      <c r="H441" s="1238" t="s">
        <v>1</v>
      </c>
      <c r="I441" s="363">
        <f>I446+I457+I468</f>
        <v>0</v>
      </c>
      <c r="J441" s="363" t="e">
        <f>J446+J457+J468</f>
        <v>#N/A</v>
      </c>
      <c r="K441" s="363" t="e">
        <f>K446+K457+K468</f>
        <v>#N/A</v>
      </c>
      <c r="L441" s="363" t="e">
        <f>L446+L457+L468</f>
        <v>#N/A</v>
      </c>
      <c r="M441" s="363" t="e">
        <f>M446+M457+M468</f>
        <v>#N/A</v>
      </c>
      <c r="N441" s="363" t="e">
        <f>N446+N457+N468</f>
        <v>#N/A</v>
      </c>
      <c r="O441" s="363">
        <f>O446+O457+O468</f>
        <v>0</v>
      </c>
    </row>
    <row r="442" spans="1:16" s="1226" customFormat="1" ht="21" customHeight="1" x14ac:dyDescent="0.25">
      <c r="A442" s="406" t="s">
        <v>976</v>
      </c>
      <c r="B442" s="1239" t="s">
        <v>2021</v>
      </c>
      <c r="C442" s="1239" t="s">
        <v>10</v>
      </c>
      <c r="D442" s="1239" t="s">
        <v>2020</v>
      </c>
      <c r="E442" s="320" t="s">
        <v>2019</v>
      </c>
      <c r="F442" s="1239" t="s">
        <v>1997</v>
      </c>
      <c r="G442" s="1239" t="s">
        <v>10</v>
      </c>
      <c r="H442" s="380" t="s">
        <v>408</v>
      </c>
      <c r="I442" s="363">
        <f>SUM(I443:I446)</f>
        <v>32232.5</v>
      </c>
      <c r="J442" s="363" t="e">
        <f>SUM(J443:J446)</f>
        <v>#N/A</v>
      </c>
      <c r="K442" s="363" t="e">
        <f>SUM(K443:K446)</f>
        <v>#N/A</v>
      </c>
      <c r="L442" s="363" t="e">
        <f>SUM(L443:L446)</f>
        <v>#N/A</v>
      </c>
      <c r="M442" s="363" t="e">
        <f>SUM(M443:M446)</f>
        <v>#N/A</v>
      </c>
      <c r="N442" s="363" t="e">
        <f>SUM(N443:N446)</f>
        <v>#N/A</v>
      </c>
      <c r="O442" s="363">
        <f>SUM(O443:O446)</f>
        <v>21807.599999999999</v>
      </c>
    </row>
    <row r="443" spans="1:16" s="1226" customFormat="1" ht="21.75" customHeight="1" x14ac:dyDescent="0.25">
      <c r="A443" s="403"/>
      <c r="B443" s="1239"/>
      <c r="C443" s="1239"/>
      <c r="D443" s="1239"/>
      <c r="E443" s="314"/>
      <c r="F443" s="1239"/>
      <c r="G443" s="1239"/>
      <c r="H443" s="380" t="s">
        <v>4</v>
      </c>
      <c r="I443" s="363">
        <f>I448</f>
        <v>0</v>
      </c>
      <c r="J443" s="363" t="e">
        <f>#N/A</f>
        <v>#N/A</v>
      </c>
      <c r="K443" s="363" t="e">
        <f>#N/A</f>
        <v>#N/A</v>
      </c>
      <c r="L443" s="363" t="e">
        <f>#N/A</f>
        <v>#N/A</v>
      </c>
      <c r="M443" s="363" t="e">
        <f>#N/A</f>
        <v>#N/A</v>
      </c>
      <c r="N443" s="363" t="e">
        <f>#N/A</f>
        <v>#N/A</v>
      </c>
      <c r="O443" s="363">
        <v>0</v>
      </c>
    </row>
    <row r="444" spans="1:16" s="1226" customFormat="1" ht="19.5" customHeight="1" x14ac:dyDescent="0.25">
      <c r="A444" s="403"/>
      <c r="B444" s="1239"/>
      <c r="C444" s="1239"/>
      <c r="D444" s="1239"/>
      <c r="E444" s="314"/>
      <c r="F444" s="1239"/>
      <c r="G444" s="1239"/>
      <c r="H444" s="380" t="s">
        <v>3</v>
      </c>
      <c r="I444" s="363">
        <f>I449</f>
        <v>0</v>
      </c>
      <c r="J444" s="363" t="e">
        <f>#N/A</f>
        <v>#N/A</v>
      </c>
      <c r="K444" s="363" t="e">
        <f>#N/A</f>
        <v>#N/A</v>
      </c>
      <c r="L444" s="363" t="e">
        <f>#N/A</f>
        <v>#N/A</v>
      </c>
      <c r="M444" s="363" t="e">
        <f>#N/A</f>
        <v>#N/A</v>
      </c>
      <c r="N444" s="363" t="e">
        <f>#N/A</f>
        <v>#N/A</v>
      </c>
      <c r="O444" s="363">
        <v>0</v>
      </c>
    </row>
    <row r="445" spans="1:16" s="1226" customFormat="1" ht="22.5" customHeight="1" x14ac:dyDescent="0.25">
      <c r="A445" s="403"/>
      <c r="B445" s="1239"/>
      <c r="C445" s="1239"/>
      <c r="D445" s="1239"/>
      <c r="E445" s="314"/>
      <c r="F445" s="1239"/>
      <c r="G445" s="1239"/>
      <c r="H445" s="380" t="s">
        <v>2</v>
      </c>
      <c r="I445" s="363">
        <f>I450</f>
        <v>32232.5</v>
      </c>
      <c r="J445" s="363">
        <f>J450</f>
        <v>32232.5</v>
      </c>
      <c r="K445" s="363">
        <f>K450</f>
        <v>32232.5</v>
      </c>
      <c r="L445" s="363">
        <f>L450</f>
        <v>32232.5</v>
      </c>
      <c r="M445" s="363">
        <f>M450</f>
        <v>32232.5</v>
      </c>
      <c r="N445" s="363">
        <f>N450</f>
        <v>32232.5</v>
      </c>
      <c r="O445" s="363">
        <v>21807.599999999999</v>
      </c>
    </row>
    <row r="446" spans="1:16" s="1226" customFormat="1" ht="27.75" customHeight="1" x14ac:dyDescent="0.25">
      <c r="A446" s="402"/>
      <c r="B446" s="1239"/>
      <c r="C446" s="1239"/>
      <c r="D446" s="1239"/>
      <c r="E446" s="309"/>
      <c r="F446" s="1239"/>
      <c r="G446" s="1239"/>
      <c r="H446" s="1238" t="s">
        <v>1</v>
      </c>
      <c r="I446" s="363">
        <f>I451</f>
        <v>0</v>
      </c>
      <c r="J446" s="363" t="e">
        <f>#N/A</f>
        <v>#N/A</v>
      </c>
      <c r="K446" s="363" t="e">
        <f>#N/A</f>
        <v>#N/A</v>
      </c>
      <c r="L446" s="363" t="e">
        <f>#N/A</f>
        <v>#N/A</v>
      </c>
      <c r="M446" s="363" t="e">
        <f>#N/A</f>
        <v>#N/A</v>
      </c>
      <c r="N446" s="363" t="e">
        <f>#N/A</f>
        <v>#N/A</v>
      </c>
      <c r="O446" s="363">
        <v>0</v>
      </c>
    </row>
    <row r="447" spans="1:16" s="1226" customFormat="1" ht="16.5" hidden="1" customHeight="1" x14ac:dyDescent="0.25">
      <c r="A447" s="1245"/>
      <c r="B447" s="1239" t="s">
        <v>2018</v>
      </c>
      <c r="C447" s="1239"/>
      <c r="D447" s="1239" t="s">
        <v>1999</v>
      </c>
      <c r="E447" s="1248" t="s">
        <v>2017</v>
      </c>
      <c r="F447" s="1239" t="s">
        <v>1997</v>
      </c>
      <c r="G447" s="1239"/>
      <c r="H447" s="380" t="s">
        <v>408</v>
      </c>
      <c r="I447" s="363">
        <f>I448+I449+I450+I451</f>
        <v>32232.5</v>
      </c>
      <c r="J447" s="363" t="e">
        <f>#N/A</f>
        <v>#N/A</v>
      </c>
      <c r="K447" s="363" t="e">
        <f>#N/A</f>
        <v>#N/A</v>
      </c>
      <c r="L447" s="363" t="e">
        <f>#N/A</f>
        <v>#N/A</v>
      </c>
      <c r="M447" s="363" t="e">
        <f>#N/A</f>
        <v>#N/A</v>
      </c>
      <c r="N447" s="363" t="e">
        <f>#N/A</f>
        <v>#N/A</v>
      </c>
      <c r="O447" s="363" t="e">
        <f>#N/A</f>
        <v>#N/A</v>
      </c>
    </row>
    <row r="448" spans="1:16" s="1226" customFormat="1" ht="15.75" hidden="1" customHeight="1" x14ac:dyDescent="0.25">
      <c r="A448" s="1245"/>
      <c r="B448" s="1239"/>
      <c r="C448" s="1239"/>
      <c r="D448" s="1239"/>
      <c r="E448" s="1247"/>
      <c r="F448" s="1239"/>
      <c r="G448" s="1239"/>
      <c r="H448" s="380" t="s">
        <v>4</v>
      </c>
      <c r="I448" s="363">
        <v>0</v>
      </c>
      <c r="J448" s="363">
        <v>0</v>
      </c>
      <c r="K448" s="363">
        <v>0</v>
      </c>
      <c r="L448" s="363">
        <v>0</v>
      </c>
      <c r="M448" s="363">
        <v>0</v>
      </c>
      <c r="N448" s="363">
        <v>0</v>
      </c>
      <c r="O448" s="363">
        <v>0</v>
      </c>
    </row>
    <row r="449" spans="1:15" s="1226" customFormat="1" ht="18.75" hidden="1" customHeight="1" x14ac:dyDescent="0.25">
      <c r="A449" s="1245"/>
      <c r="B449" s="1239"/>
      <c r="C449" s="1239"/>
      <c r="D449" s="1239"/>
      <c r="E449" s="1247"/>
      <c r="F449" s="1239"/>
      <c r="G449" s="1239"/>
      <c r="H449" s="380" t="s">
        <v>3</v>
      </c>
      <c r="I449" s="363">
        <v>0</v>
      </c>
      <c r="J449" s="363">
        <v>0</v>
      </c>
      <c r="K449" s="363">
        <v>0</v>
      </c>
      <c r="L449" s="363">
        <v>0</v>
      </c>
      <c r="M449" s="363">
        <v>0</v>
      </c>
      <c r="N449" s="363">
        <v>0</v>
      </c>
      <c r="O449" s="363">
        <v>0</v>
      </c>
    </row>
    <row r="450" spans="1:15" s="1226" customFormat="1" ht="18" hidden="1" customHeight="1" x14ac:dyDescent="0.25">
      <c r="A450" s="1245"/>
      <c r="B450" s="1239"/>
      <c r="C450" s="1239"/>
      <c r="D450" s="1239"/>
      <c r="E450" s="1247"/>
      <c r="F450" s="1239"/>
      <c r="G450" s="1239"/>
      <c r="H450" s="380" t="s">
        <v>2</v>
      </c>
      <c r="I450" s="363">
        <v>32232.5</v>
      </c>
      <c r="J450" s="363">
        <v>32232.5</v>
      </c>
      <c r="K450" s="363">
        <v>32232.5</v>
      </c>
      <c r="L450" s="363">
        <v>32232.5</v>
      </c>
      <c r="M450" s="363">
        <v>32232.5</v>
      </c>
      <c r="N450" s="363">
        <v>32232.5</v>
      </c>
      <c r="O450" s="363">
        <v>32232.5</v>
      </c>
    </row>
    <row r="451" spans="1:15" s="1226" customFormat="1" ht="20.25" hidden="1" customHeight="1" x14ac:dyDescent="0.25">
      <c r="A451" s="1245"/>
      <c r="B451" s="1239"/>
      <c r="C451" s="1239"/>
      <c r="D451" s="1239"/>
      <c r="E451" s="1246"/>
      <c r="F451" s="1239"/>
      <c r="G451" s="1239"/>
      <c r="H451" s="1238" t="s">
        <v>1</v>
      </c>
      <c r="I451" s="363">
        <v>0</v>
      </c>
      <c r="J451" s="363">
        <v>0</v>
      </c>
      <c r="K451" s="363">
        <v>0</v>
      </c>
      <c r="L451" s="363">
        <v>0</v>
      </c>
      <c r="M451" s="363">
        <v>0</v>
      </c>
      <c r="N451" s="363">
        <v>0</v>
      </c>
      <c r="O451" s="363">
        <v>0</v>
      </c>
    </row>
    <row r="452" spans="1:15" s="1226" customFormat="1" ht="174.75" hidden="1" customHeight="1" x14ac:dyDescent="0.25">
      <c r="A452" s="1245"/>
      <c r="B452" s="1238" t="s">
        <v>2016</v>
      </c>
      <c r="C452" s="1238"/>
      <c r="D452" s="1244" t="s">
        <v>2015</v>
      </c>
      <c r="E452" s="1238" t="s">
        <v>284</v>
      </c>
      <c r="F452" s="1238" t="s">
        <v>2014</v>
      </c>
      <c r="G452" s="1238"/>
      <c r="H452" s="1238" t="s">
        <v>284</v>
      </c>
      <c r="I452" s="363" t="s">
        <v>284</v>
      </c>
      <c r="J452" s="363" t="s">
        <v>284</v>
      </c>
      <c r="K452" s="363" t="s">
        <v>284</v>
      </c>
      <c r="L452" s="363" t="s">
        <v>284</v>
      </c>
      <c r="M452" s="363" t="s">
        <v>284</v>
      </c>
      <c r="N452" s="363" t="s">
        <v>284</v>
      </c>
      <c r="O452" s="363" t="s">
        <v>284</v>
      </c>
    </row>
    <row r="453" spans="1:15" s="1226" customFormat="1" ht="21" customHeight="1" x14ac:dyDescent="0.25">
      <c r="A453" s="1240" t="s">
        <v>2013</v>
      </c>
      <c r="B453" s="1239" t="s">
        <v>2012</v>
      </c>
      <c r="C453" s="1239" t="s">
        <v>10</v>
      </c>
      <c r="D453" s="1239" t="s">
        <v>2011</v>
      </c>
      <c r="E453" s="365" t="s">
        <v>2010</v>
      </c>
      <c r="F453" s="1239" t="s">
        <v>1997</v>
      </c>
      <c r="G453" s="1239" t="s">
        <v>10</v>
      </c>
      <c r="H453" s="380" t="s">
        <v>408</v>
      </c>
      <c r="I453" s="363">
        <f>SUM(I454:I457)</f>
        <v>10</v>
      </c>
      <c r="J453" s="363" t="e">
        <f>#N/A</f>
        <v>#N/A</v>
      </c>
      <c r="K453" s="363" t="e">
        <f>#N/A</f>
        <v>#N/A</v>
      </c>
      <c r="L453" s="363" t="e">
        <f>#N/A</f>
        <v>#N/A</v>
      </c>
      <c r="M453" s="363" t="e">
        <f>#N/A</f>
        <v>#N/A</v>
      </c>
      <c r="N453" s="363" t="e">
        <f>#N/A</f>
        <v>#N/A</v>
      </c>
      <c r="O453" s="363">
        <f>SUM(O454:O457)</f>
        <v>14.7</v>
      </c>
    </row>
    <row r="454" spans="1:15" s="1226" customFormat="1" ht="19.5" customHeight="1" x14ac:dyDescent="0.25">
      <c r="A454" s="1240"/>
      <c r="B454" s="1239"/>
      <c r="C454" s="1239"/>
      <c r="D454" s="1239"/>
      <c r="E454" s="365"/>
      <c r="F454" s="1239"/>
      <c r="G454" s="1239"/>
      <c r="H454" s="380" t="s">
        <v>4</v>
      </c>
      <c r="I454" s="363">
        <f>I459</f>
        <v>0</v>
      </c>
      <c r="J454" s="363" t="e">
        <f>#N/A</f>
        <v>#N/A</v>
      </c>
      <c r="K454" s="363" t="e">
        <f>#N/A</f>
        <v>#N/A</v>
      </c>
      <c r="L454" s="363" t="e">
        <f>#N/A</f>
        <v>#N/A</v>
      </c>
      <c r="M454" s="363" t="e">
        <f>#N/A</f>
        <v>#N/A</v>
      </c>
      <c r="N454" s="363" t="e">
        <f>#N/A</f>
        <v>#N/A</v>
      </c>
      <c r="O454" s="363">
        <v>0</v>
      </c>
    </row>
    <row r="455" spans="1:15" s="1226" customFormat="1" ht="22.5" customHeight="1" x14ac:dyDescent="0.25">
      <c r="A455" s="1240"/>
      <c r="B455" s="1239"/>
      <c r="C455" s="1239"/>
      <c r="D455" s="1239"/>
      <c r="E455" s="365"/>
      <c r="F455" s="1239"/>
      <c r="G455" s="1239"/>
      <c r="H455" s="380" t="s">
        <v>3</v>
      </c>
      <c r="I455" s="363">
        <f>I460</f>
        <v>0</v>
      </c>
      <c r="J455" s="363" t="e">
        <f>#N/A</f>
        <v>#N/A</v>
      </c>
      <c r="K455" s="363" t="e">
        <f>#N/A</f>
        <v>#N/A</v>
      </c>
      <c r="L455" s="363" t="e">
        <f>#N/A</f>
        <v>#N/A</v>
      </c>
      <c r="M455" s="363" t="e">
        <f>#N/A</f>
        <v>#N/A</v>
      </c>
      <c r="N455" s="363" t="e">
        <f>#N/A</f>
        <v>#N/A</v>
      </c>
      <c r="O455" s="363">
        <v>0</v>
      </c>
    </row>
    <row r="456" spans="1:15" s="1226" customFormat="1" ht="17.25" customHeight="1" x14ac:dyDescent="0.25">
      <c r="A456" s="1240"/>
      <c r="B456" s="1239"/>
      <c r="C456" s="1239"/>
      <c r="D456" s="1239"/>
      <c r="E456" s="365"/>
      <c r="F456" s="1239"/>
      <c r="G456" s="1239"/>
      <c r="H456" s="380" t="s">
        <v>2</v>
      </c>
      <c r="I456" s="363">
        <f>I461</f>
        <v>10</v>
      </c>
      <c r="J456" s="363">
        <f>J461</f>
        <v>10</v>
      </c>
      <c r="K456" s="363">
        <f>K461</f>
        <v>10</v>
      </c>
      <c r="L456" s="363">
        <f>L461</f>
        <v>10</v>
      </c>
      <c r="M456" s="363">
        <f>M461</f>
        <v>10</v>
      </c>
      <c r="N456" s="363">
        <f>N461</f>
        <v>10</v>
      </c>
      <c r="O456" s="363">
        <v>14.7</v>
      </c>
    </row>
    <row r="457" spans="1:15" s="1226" customFormat="1" ht="19.5" customHeight="1" x14ac:dyDescent="0.25">
      <c r="A457" s="1240"/>
      <c r="B457" s="1239"/>
      <c r="C457" s="1239"/>
      <c r="D457" s="1239"/>
      <c r="E457" s="365"/>
      <c r="F457" s="1239"/>
      <c r="G457" s="1239"/>
      <c r="H457" s="1238" t="s">
        <v>1</v>
      </c>
      <c r="I457" s="363">
        <f>I462</f>
        <v>0</v>
      </c>
      <c r="J457" s="363" t="e">
        <f>#N/A</f>
        <v>#N/A</v>
      </c>
      <c r="K457" s="363" t="e">
        <f>#N/A</f>
        <v>#N/A</v>
      </c>
      <c r="L457" s="363" t="e">
        <f>#N/A</f>
        <v>#N/A</v>
      </c>
      <c r="M457" s="363" t="e">
        <f>#N/A</f>
        <v>#N/A</v>
      </c>
      <c r="N457" s="363" t="e">
        <f>#N/A</f>
        <v>#N/A</v>
      </c>
      <c r="O457" s="363">
        <v>0</v>
      </c>
    </row>
    <row r="458" spans="1:15" s="1226" customFormat="1" ht="16.5" hidden="1" customHeight="1" x14ac:dyDescent="0.25">
      <c r="A458" s="1243"/>
      <c r="B458" s="1239" t="s">
        <v>2009</v>
      </c>
      <c r="C458" s="1239"/>
      <c r="D458" s="1239" t="s">
        <v>1999</v>
      </c>
      <c r="E458" s="365" t="s">
        <v>2008</v>
      </c>
      <c r="F458" s="1239" t="s">
        <v>1997</v>
      </c>
      <c r="G458" s="1239"/>
      <c r="H458" s="380" t="s">
        <v>408</v>
      </c>
      <c r="I458" s="363">
        <f>I459+I460+I461+I462</f>
        <v>10</v>
      </c>
      <c r="J458" s="363" t="e">
        <f>#N/A</f>
        <v>#N/A</v>
      </c>
      <c r="K458" s="363" t="e">
        <f>#N/A</f>
        <v>#N/A</v>
      </c>
      <c r="L458" s="363" t="e">
        <f>#N/A</f>
        <v>#N/A</v>
      </c>
      <c r="M458" s="363" t="e">
        <f>#N/A</f>
        <v>#N/A</v>
      </c>
      <c r="N458" s="363" t="e">
        <f>#N/A</f>
        <v>#N/A</v>
      </c>
      <c r="O458" s="363" t="e">
        <f>#N/A</f>
        <v>#N/A</v>
      </c>
    </row>
    <row r="459" spans="1:15" s="1226" customFormat="1" ht="15.75" hidden="1" customHeight="1" x14ac:dyDescent="0.25">
      <c r="A459" s="1243"/>
      <c r="B459" s="1239"/>
      <c r="C459" s="1239"/>
      <c r="D459" s="1239"/>
      <c r="E459" s="365"/>
      <c r="F459" s="1239"/>
      <c r="G459" s="1239"/>
      <c r="H459" s="380" t="s">
        <v>4</v>
      </c>
      <c r="I459" s="363">
        <v>0</v>
      </c>
      <c r="J459" s="363">
        <v>0</v>
      </c>
      <c r="K459" s="363">
        <v>0</v>
      </c>
      <c r="L459" s="363">
        <v>0</v>
      </c>
      <c r="M459" s="363">
        <v>0</v>
      </c>
      <c r="N459" s="363">
        <v>0</v>
      </c>
      <c r="O459" s="363">
        <v>0</v>
      </c>
    </row>
    <row r="460" spans="1:15" s="1226" customFormat="1" ht="18.75" hidden="1" customHeight="1" x14ac:dyDescent="0.25">
      <c r="A460" s="1243"/>
      <c r="B460" s="1239"/>
      <c r="C460" s="1239"/>
      <c r="D460" s="1239"/>
      <c r="E460" s="365"/>
      <c r="F460" s="1239"/>
      <c r="G460" s="1239"/>
      <c r="H460" s="380" t="s">
        <v>3</v>
      </c>
      <c r="I460" s="363">
        <v>0</v>
      </c>
      <c r="J460" s="363">
        <v>0</v>
      </c>
      <c r="K460" s="363">
        <v>0</v>
      </c>
      <c r="L460" s="363">
        <v>0</v>
      </c>
      <c r="M460" s="363">
        <v>0</v>
      </c>
      <c r="N460" s="363">
        <v>0</v>
      </c>
      <c r="O460" s="363">
        <v>0</v>
      </c>
    </row>
    <row r="461" spans="1:15" s="1226" customFormat="1" ht="18" hidden="1" customHeight="1" x14ac:dyDescent="0.25">
      <c r="A461" s="1243"/>
      <c r="B461" s="1239"/>
      <c r="C461" s="1239"/>
      <c r="D461" s="1239"/>
      <c r="E461" s="365"/>
      <c r="F461" s="1239"/>
      <c r="G461" s="1239"/>
      <c r="H461" s="380" t="s">
        <v>2</v>
      </c>
      <c r="I461" s="363">
        <v>10</v>
      </c>
      <c r="J461" s="363">
        <v>10</v>
      </c>
      <c r="K461" s="363">
        <v>10</v>
      </c>
      <c r="L461" s="363">
        <v>10</v>
      </c>
      <c r="M461" s="363">
        <v>10</v>
      </c>
      <c r="N461" s="363">
        <v>10</v>
      </c>
      <c r="O461" s="363">
        <v>10</v>
      </c>
    </row>
    <row r="462" spans="1:15" s="1226" customFormat="1" ht="19.5" hidden="1" customHeight="1" x14ac:dyDescent="0.25">
      <c r="A462" s="1243"/>
      <c r="B462" s="1239"/>
      <c r="C462" s="1239"/>
      <c r="D462" s="1239"/>
      <c r="E462" s="365"/>
      <c r="F462" s="1239"/>
      <c r="G462" s="1239"/>
      <c r="H462" s="1238" t="s">
        <v>1</v>
      </c>
      <c r="I462" s="363">
        <v>0</v>
      </c>
      <c r="J462" s="363">
        <v>0</v>
      </c>
      <c r="K462" s="363">
        <v>0</v>
      </c>
      <c r="L462" s="363">
        <v>0</v>
      </c>
      <c r="M462" s="363">
        <v>0</v>
      </c>
      <c r="N462" s="363">
        <v>0</v>
      </c>
      <c r="O462" s="363">
        <v>0</v>
      </c>
    </row>
    <row r="463" spans="1:15" s="1241" customFormat="1" ht="130.5" hidden="1" customHeight="1" x14ac:dyDescent="0.25">
      <c r="A463" s="1242"/>
      <c r="B463" s="1238" t="s">
        <v>2007</v>
      </c>
      <c r="C463" s="1238"/>
      <c r="D463" s="1238" t="s">
        <v>2006</v>
      </c>
      <c r="E463" s="1238" t="s">
        <v>10</v>
      </c>
      <c r="F463" s="1238" t="s">
        <v>2005</v>
      </c>
      <c r="G463" s="1238"/>
      <c r="H463" s="1238" t="s">
        <v>284</v>
      </c>
      <c r="I463" s="363" t="s">
        <v>284</v>
      </c>
      <c r="J463" s="363" t="s">
        <v>284</v>
      </c>
      <c r="K463" s="363" t="s">
        <v>284</v>
      </c>
      <c r="L463" s="363" t="s">
        <v>284</v>
      </c>
      <c r="M463" s="363" t="s">
        <v>284</v>
      </c>
      <c r="N463" s="363" t="s">
        <v>284</v>
      </c>
      <c r="O463" s="363" t="s">
        <v>284</v>
      </c>
    </row>
    <row r="464" spans="1:15" s="1226" customFormat="1" ht="21" customHeight="1" x14ac:dyDescent="0.25">
      <c r="A464" s="1240" t="s">
        <v>2004</v>
      </c>
      <c r="B464" s="1239" t="s">
        <v>2003</v>
      </c>
      <c r="C464" s="1239" t="s">
        <v>10</v>
      </c>
      <c r="D464" s="1239" t="s">
        <v>2002</v>
      </c>
      <c r="E464" s="365" t="s">
        <v>2001</v>
      </c>
      <c r="F464" s="1239" t="s">
        <v>1997</v>
      </c>
      <c r="G464" s="1239" t="s">
        <v>10</v>
      </c>
      <c r="H464" s="380" t="s">
        <v>408</v>
      </c>
      <c r="I464" s="363">
        <f>SUM(I465:I468)</f>
        <v>34197.300000000003</v>
      </c>
      <c r="J464" s="363" t="e">
        <f>#N/A</f>
        <v>#N/A</v>
      </c>
      <c r="K464" s="363" t="e">
        <f>#N/A</f>
        <v>#N/A</v>
      </c>
      <c r="L464" s="363" t="e">
        <f>#N/A</f>
        <v>#N/A</v>
      </c>
      <c r="M464" s="363" t="e">
        <f>#N/A</f>
        <v>#N/A</v>
      </c>
      <c r="N464" s="363" t="e">
        <f>#N/A</f>
        <v>#N/A</v>
      </c>
      <c r="O464" s="363">
        <f>SUM(O465:O468)</f>
        <v>24971.300000000003</v>
      </c>
    </row>
    <row r="465" spans="1:17" s="1226" customFormat="1" ht="19.5" customHeight="1" x14ac:dyDescent="0.25">
      <c r="A465" s="1240"/>
      <c r="B465" s="1239"/>
      <c r="C465" s="1239"/>
      <c r="D465" s="1239"/>
      <c r="E465" s="365"/>
      <c r="F465" s="1239"/>
      <c r="G465" s="1239"/>
      <c r="H465" s="380" t="s">
        <v>4</v>
      </c>
      <c r="I465" s="363">
        <f>I470</f>
        <v>0</v>
      </c>
      <c r="J465" s="363" t="e">
        <f>#N/A</f>
        <v>#N/A</v>
      </c>
      <c r="K465" s="363" t="e">
        <f>#N/A</f>
        <v>#N/A</v>
      </c>
      <c r="L465" s="363" t="e">
        <f>#N/A</f>
        <v>#N/A</v>
      </c>
      <c r="M465" s="363" t="e">
        <f>#N/A</f>
        <v>#N/A</v>
      </c>
      <c r="N465" s="363" t="e">
        <f>#N/A</f>
        <v>#N/A</v>
      </c>
      <c r="O465" s="363">
        <v>0</v>
      </c>
    </row>
    <row r="466" spans="1:17" s="1226" customFormat="1" ht="23.25" customHeight="1" x14ac:dyDescent="0.25">
      <c r="A466" s="1240"/>
      <c r="B466" s="1239"/>
      <c r="C466" s="1239"/>
      <c r="D466" s="1239"/>
      <c r="E466" s="365"/>
      <c r="F466" s="1239"/>
      <c r="G466" s="1239"/>
      <c r="H466" s="380" t="s">
        <v>3</v>
      </c>
      <c r="I466" s="363">
        <f>I471</f>
        <v>5019.1000000000004</v>
      </c>
      <c r="J466" s="363" t="e">
        <f>#N/A</f>
        <v>#N/A</v>
      </c>
      <c r="K466" s="363" t="e">
        <f>#N/A</f>
        <v>#N/A</v>
      </c>
      <c r="L466" s="363" t="e">
        <f>#N/A</f>
        <v>#N/A</v>
      </c>
      <c r="M466" s="363" t="e">
        <f>#N/A</f>
        <v>#N/A</v>
      </c>
      <c r="N466" s="363" t="e">
        <f>#N/A</f>
        <v>#N/A</v>
      </c>
      <c r="O466" s="363">
        <v>3813.9</v>
      </c>
    </row>
    <row r="467" spans="1:17" s="1226" customFormat="1" ht="21.75" customHeight="1" x14ac:dyDescent="0.25">
      <c r="A467" s="1240"/>
      <c r="B467" s="1239"/>
      <c r="C467" s="1239"/>
      <c r="D467" s="1239"/>
      <c r="E467" s="365"/>
      <c r="F467" s="1239"/>
      <c r="G467" s="1239"/>
      <c r="H467" s="380" t="s">
        <v>2</v>
      </c>
      <c r="I467" s="363">
        <f>I472</f>
        <v>29178.2</v>
      </c>
      <c r="J467" s="363" t="e">
        <f>#N/A</f>
        <v>#N/A</v>
      </c>
      <c r="K467" s="363" t="e">
        <f>#N/A</f>
        <v>#N/A</v>
      </c>
      <c r="L467" s="363" t="e">
        <f>#N/A</f>
        <v>#N/A</v>
      </c>
      <c r="M467" s="363" t="e">
        <f>#N/A</f>
        <v>#N/A</v>
      </c>
      <c r="N467" s="363" t="e">
        <f>#N/A</f>
        <v>#N/A</v>
      </c>
      <c r="O467" s="363">
        <v>21157.4</v>
      </c>
    </row>
    <row r="468" spans="1:17" s="1226" customFormat="1" ht="21" customHeight="1" x14ac:dyDescent="0.25">
      <c r="A468" s="1240"/>
      <c r="B468" s="1239"/>
      <c r="C468" s="1239"/>
      <c r="D468" s="1239"/>
      <c r="E468" s="365"/>
      <c r="F468" s="1239"/>
      <c r="G468" s="1239"/>
      <c r="H468" s="1238" t="s">
        <v>1</v>
      </c>
      <c r="I468" s="363">
        <f>I473</f>
        <v>0</v>
      </c>
      <c r="J468" s="363" t="e">
        <f>#N/A</f>
        <v>#N/A</v>
      </c>
      <c r="K468" s="363" t="e">
        <f>#N/A</f>
        <v>#N/A</v>
      </c>
      <c r="L468" s="363" t="e">
        <f>#N/A</f>
        <v>#N/A</v>
      </c>
      <c r="M468" s="363" t="e">
        <f>#N/A</f>
        <v>#N/A</v>
      </c>
      <c r="N468" s="363" t="e">
        <f>#N/A</f>
        <v>#N/A</v>
      </c>
      <c r="O468" s="363">
        <v>0</v>
      </c>
    </row>
    <row r="469" spans="1:17" s="1226" customFormat="1" ht="16.5" hidden="1" customHeight="1" x14ac:dyDescent="0.25">
      <c r="A469" s="1235"/>
      <c r="B469" s="1236" t="s">
        <v>2000</v>
      </c>
      <c r="C469" s="1236"/>
      <c r="D469" s="1236" t="s">
        <v>1999</v>
      </c>
      <c r="E469" s="1237" t="s">
        <v>1998</v>
      </c>
      <c r="F469" s="1236" t="s">
        <v>1997</v>
      </c>
      <c r="G469" s="1236"/>
      <c r="H469" s="840" t="s">
        <v>408</v>
      </c>
      <c r="I469" s="1232">
        <f>I470+I471+I472+I473</f>
        <v>34197.300000000003</v>
      </c>
      <c r="J469" s="1232" t="e">
        <f>#N/A</f>
        <v>#N/A</v>
      </c>
      <c r="K469" s="1232" t="e">
        <f>#N/A</f>
        <v>#N/A</v>
      </c>
      <c r="L469" s="1232" t="e">
        <f>#N/A</f>
        <v>#N/A</v>
      </c>
      <c r="M469" s="1232" t="e">
        <f>#N/A</f>
        <v>#N/A</v>
      </c>
      <c r="N469" s="1232" t="e">
        <f>#N/A</f>
        <v>#N/A</v>
      </c>
      <c r="O469" s="1232" t="e">
        <f>#N/A</f>
        <v>#N/A</v>
      </c>
    </row>
    <row r="470" spans="1:17" s="1226" customFormat="1" ht="15.75" hidden="1" customHeight="1" x14ac:dyDescent="0.25">
      <c r="A470" s="1235"/>
      <c r="B470" s="1236"/>
      <c r="C470" s="1236"/>
      <c r="D470" s="1236"/>
      <c r="E470" s="1237"/>
      <c r="F470" s="1236"/>
      <c r="G470" s="1236"/>
      <c r="H470" s="840" t="s">
        <v>4</v>
      </c>
      <c r="I470" s="1232">
        <v>0</v>
      </c>
      <c r="J470" s="1232">
        <v>0</v>
      </c>
      <c r="K470" s="1232">
        <v>0</v>
      </c>
      <c r="L470" s="1232">
        <v>0</v>
      </c>
      <c r="M470" s="1232">
        <v>0</v>
      </c>
      <c r="N470" s="1232">
        <v>0</v>
      </c>
      <c r="O470" s="1232">
        <v>0</v>
      </c>
    </row>
    <row r="471" spans="1:17" s="1226" customFormat="1" ht="18.75" hidden="1" customHeight="1" x14ac:dyDescent="0.25">
      <c r="A471" s="1235"/>
      <c r="B471" s="1236"/>
      <c r="C471" s="1236"/>
      <c r="D471" s="1236"/>
      <c r="E471" s="1237"/>
      <c r="F471" s="1236"/>
      <c r="G471" s="1236"/>
      <c r="H471" s="840" t="s">
        <v>3</v>
      </c>
      <c r="I471" s="1232">
        <v>5019.1000000000004</v>
      </c>
      <c r="J471" s="1232">
        <v>5019.1000000000004</v>
      </c>
      <c r="K471" s="1232">
        <v>5019.1000000000004</v>
      </c>
      <c r="L471" s="1232">
        <v>5019.1000000000004</v>
      </c>
      <c r="M471" s="1232">
        <v>5019.1000000000004</v>
      </c>
      <c r="N471" s="1232">
        <v>5019.1000000000004</v>
      </c>
      <c r="O471" s="1232">
        <v>5019.1000000000004</v>
      </c>
    </row>
    <row r="472" spans="1:17" s="1226" customFormat="1" ht="18" hidden="1" customHeight="1" x14ac:dyDescent="0.25">
      <c r="A472" s="1235"/>
      <c r="B472" s="1236"/>
      <c r="C472" s="1236"/>
      <c r="D472" s="1236"/>
      <c r="E472" s="1237"/>
      <c r="F472" s="1236"/>
      <c r="G472" s="1236"/>
      <c r="H472" s="840" t="s">
        <v>2</v>
      </c>
      <c r="I472" s="1232">
        <v>29178.2</v>
      </c>
      <c r="J472" s="1232">
        <v>29178.2</v>
      </c>
      <c r="K472" s="1232">
        <v>29178.2</v>
      </c>
      <c r="L472" s="1232">
        <v>29178.2</v>
      </c>
      <c r="M472" s="1232">
        <v>29178.2</v>
      </c>
      <c r="N472" s="1232">
        <v>29178.2</v>
      </c>
      <c r="O472" s="1232">
        <v>29178.2</v>
      </c>
    </row>
    <row r="473" spans="1:17" s="1226" customFormat="1" ht="20.25" hidden="1" customHeight="1" x14ac:dyDescent="0.25">
      <c r="A473" s="1235"/>
      <c r="B473" s="1236"/>
      <c r="C473" s="1236"/>
      <c r="D473" s="1236"/>
      <c r="E473" s="1237"/>
      <c r="F473" s="1236"/>
      <c r="G473" s="1236"/>
      <c r="H473" s="1233" t="s">
        <v>1</v>
      </c>
      <c r="I473" s="1232">
        <v>0</v>
      </c>
      <c r="J473" s="1232">
        <v>0</v>
      </c>
      <c r="K473" s="1232">
        <v>0</v>
      </c>
      <c r="L473" s="1232">
        <v>0</v>
      </c>
      <c r="M473" s="1232">
        <v>0</v>
      </c>
      <c r="N473" s="1232">
        <v>0</v>
      </c>
      <c r="O473" s="1232">
        <v>0</v>
      </c>
    </row>
    <row r="474" spans="1:17" s="1226" customFormat="1" ht="60.75" hidden="1" customHeight="1" x14ac:dyDescent="0.25">
      <c r="A474" s="1235"/>
      <c r="B474" s="1233" t="s">
        <v>1996</v>
      </c>
      <c r="C474" s="1233"/>
      <c r="D474" s="1233" t="s">
        <v>1995</v>
      </c>
      <c r="E474" s="1234" t="s">
        <v>284</v>
      </c>
      <c r="F474" s="1233" t="s">
        <v>1994</v>
      </c>
      <c r="G474" s="1233"/>
      <c r="H474" s="1233" t="s">
        <v>284</v>
      </c>
      <c r="I474" s="1232" t="s">
        <v>284</v>
      </c>
      <c r="J474" s="1232" t="s">
        <v>284</v>
      </c>
      <c r="K474" s="1232" t="s">
        <v>284</v>
      </c>
      <c r="L474" s="1232" t="s">
        <v>284</v>
      </c>
      <c r="M474" s="1232" t="s">
        <v>284</v>
      </c>
      <c r="N474" s="1232" t="s">
        <v>284</v>
      </c>
      <c r="O474" s="1232" t="s">
        <v>284</v>
      </c>
    </row>
    <row r="475" spans="1:17" s="1226" customFormat="1" ht="20.25" customHeight="1" x14ac:dyDescent="0.25">
      <c r="A475" s="1229" t="s">
        <v>1993</v>
      </c>
      <c r="B475" s="1229"/>
      <c r="C475" s="1229"/>
      <c r="D475" s="1229"/>
      <c r="E475" s="1229"/>
      <c r="F475" s="1229"/>
      <c r="G475" s="1229"/>
      <c r="H475" s="1231" t="s">
        <v>408</v>
      </c>
      <c r="I475" s="1227">
        <f>I15+I216+I437</f>
        <v>839494.2209500001</v>
      </c>
      <c r="J475" s="1227" t="e">
        <f>J15+J216+J437</f>
        <v>#N/A</v>
      </c>
      <c r="K475" s="1227" t="e">
        <f>K15+K216+K437</f>
        <v>#N/A</v>
      </c>
      <c r="L475" s="1227" t="e">
        <f>L15+L216+L437</f>
        <v>#N/A</v>
      </c>
      <c r="M475" s="1227" t="e">
        <f>M15+M216+M437</f>
        <v>#N/A</v>
      </c>
      <c r="N475" s="1227" t="e">
        <f>N15+N216+N437</f>
        <v>#N/A</v>
      </c>
      <c r="O475" s="1227">
        <f>O15+O216+O437</f>
        <v>635685.6</v>
      </c>
      <c r="P475" s="1230">
        <f>SUM(P476:P479)</f>
        <v>442498</v>
      </c>
      <c r="Q475" s="1230">
        <f>P475-O475</f>
        <v>-193187.59999999998</v>
      </c>
    </row>
    <row r="476" spans="1:17" s="1226" customFormat="1" ht="18.75" customHeight="1" x14ac:dyDescent="0.25">
      <c r="A476" s="1229"/>
      <c r="B476" s="1229"/>
      <c r="C476" s="1229"/>
      <c r="D476" s="1229"/>
      <c r="E476" s="1229"/>
      <c r="F476" s="1229"/>
      <c r="G476" s="1229"/>
      <c r="H476" s="1231" t="s">
        <v>4</v>
      </c>
      <c r="I476" s="1227">
        <f>I16+I217+I438</f>
        <v>9059.2999999999993</v>
      </c>
      <c r="J476" s="1227" t="e">
        <f>J16+J217+J438</f>
        <v>#N/A</v>
      </c>
      <c r="K476" s="1227" t="e">
        <f>K16+K217+K438</f>
        <v>#N/A</v>
      </c>
      <c r="L476" s="1227" t="e">
        <f>L16+L217+L438</f>
        <v>#N/A</v>
      </c>
      <c r="M476" s="1227" t="e">
        <f>M16+M217+M438</f>
        <v>#N/A</v>
      </c>
      <c r="N476" s="1227" t="e">
        <f>N16+N217+N438</f>
        <v>#N/A</v>
      </c>
      <c r="O476" s="1227">
        <f>O16+O217+O438</f>
        <v>9059.2999999999993</v>
      </c>
      <c r="P476" s="1230">
        <v>4874.6000000000004</v>
      </c>
      <c r="Q476" s="1230">
        <f>P476-O476</f>
        <v>-4184.6999999999989</v>
      </c>
    </row>
    <row r="477" spans="1:17" s="1226" customFormat="1" ht="22.5" customHeight="1" x14ac:dyDescent="0.25">
      <c r="A477" s="1229"/>
      <c r="B477" s="1229"/>
      <c r="C477" s="1229"/>
      <c r="D477" s="1229"/>
      <c r="E477" s="1229"/>
      <c r="F477" s="1229"/>
      <c r="G477" s="1229"/>
      <c r="H477" s="1231" t="s">
        <v>3</v>
      </c>
      <c r="I477" s="1227">
        <f>I17+I218+I439</f>
        <v>181142.31295000002</v>
      </c>
      <c r="J477" s="1227" t="e">
        <f>J17+J218+J439</f>
        <v>#N/A</v>
      </c>
      <c r="K477" s="1227" t="e">
        <f>K17+K218+K439</f>
        <v>#N/A</v>
      </c>
      <c r="L477" s="1227" t="e">
        <f>L17+L218+L439</f>
        <v>#N/A</v>
      </c>
      <c r="M477" s="1227" t="e">
        <f>M17+M218+M439</f>
        <v>#N/A</v>
      </c>
      <c r="N477" s="1227" t="e">
        <f>N17+N218+N439</f>
        <v>#N/A</v>
      </c>
      <c r="O477" s="1227">
        <f>O17+O218+O439</f>
        <v>146379.5</v>
      </c>
      <c r="P477" s="1230">
        <v>90861.8</v>
      </c>
      <c r="Q477" s="1230">
        <f>P477-O477</f>
        <v>-55517.7</v>
      </c>
    </row>
    <row r="478" spans="1:17" s="1226" customFormat="1" ht="20.25" customHeight="1" x14ac:dyDescent="0.25">
      <c r="A478" s="1229"/>
      <c r="B478" s="1229"/>
      <c r="C478" s="1229"/>
      <c r="D478" s="1229"/>
      <c r="E478" s="1229"/>
      <c r="F478" s="1229"/>
      <c r="G478" s="1229"/>
      <c r="H478" s="1231" t="s">
        <v>2</v>
      </c>
      <c r="I478" s="1227">
        <f>I18+I219+I440</f>
        <v>649292.60800000001</v>
      </c>
      <c r="J478" s="1227" t="e">
        <f>J18+J219+J440</f>
        <v>#N/A</v>
      </c>
      <c r="K478" s="1227" t="e">
        <f>K18+K219+K440</f>
        <v>#N/A</v>
      </c>
      <c r="L478" s="1227" t="e">
        <f>L18+L219+L440</f>
        <v>#N/A</v>
      </c>
      <c r="M478" s="1227" t="e">
        <f>M18+M219+M440</f>
        <v>#N/A</v>
      </c>
      <c r="N478" s="1227" t="e">
        <f>N18+N219+N440</f>
        <v>#N/A</v>
      </c>
      <c r="O478" s="1227">
        <f>O18+O219+O440</f>
        <v>480246.8</v>
      </c>
      <c r="P478" s="1230">
        <v>346761.6</v>
      </c>
      <c r="Q478" s="1230">
        <f>P478-O478</f>
        <v>-133485.20000000001</v>
      </c>
    </row>
    <row r="479" spans="1:17" s="1226" customFormat="1" ht="20.25" customHeight="1" x14ac:dyDescent="0.25">
      <c r="A479" s="1229"/>
      <c r="B479" s="1229"/>
      <c r="C479" s="1229"/>
      <c r="D479" s="1229"/>
      <c r="E479" s="1229"/>
      <c r="F479" s="1229"/>
      <c r="G479" s="1229"/>
      <c r="H479" s="1228" t="s">
        <v>1</v>
      </c>
      <c r="I479" s="1227">
        <f>I19+I220+I441</f>
        <v>0</v>
      </c>
      <c r="J479" s="1227" t="e">
        <f>J19+J220+J441</f>
        <v>#N/A</v>
      </c>
      <c r="K479" s="1227" t="e">
        <f>K19+K220+K441</f>
        <v>#N/A</v>
      </c>
      <c r="L479" s="1227" t="e">
        <f>L19+L220+L441</f>
        <v>#N/A</v>
      </c>
      <c r="M479" s="1227" t="e">
        <f>M19+M220+M441</f>
        <v>#N/A</v>
      </c>
      <c r="N479" s="1227" t="e">
        <f>N19+N220+N441</f>
        <v>#N/A</v>
      </c>
      <c r="O479" s="1227">
        <f>O19+O220+O441</f>
        <v>0</v>
      </c>
    </row>
    <row r="480" spans="1:17" ht="42.75" customHeight="1" x14ac:dyDescent="0.25">
      <c r="A480" s="1225" t="s">
        <v>1992</v>
      </c>
      <c r="B480" s="1224"/>
      <c r="C480" s="1224"/>
      <c r="D480" s="1224"/>
      <c r="E480" s="1224"/>
      <c r="F480" s="1224"/>
      <c r="G480" s="1224"/>
      <c r="H480" s="1224"/>
      <c r="I480" s="1224"/>
      <c r="J480" s="1224"/>
      <c r="K480" s="1224"/>
      <c r="L480" s="1224"/>
      <c r="M480" s="1224"/>
      <c r="N480" s="1224"/>
      <c r="O480" s="1224"/>
    </row>
    <row r="481" spans="1:15" ht="21.75" customHeight="1" x14ac:dyDescent="0.3">
      <c r="A481" s="1223" t="s">
        <v>1991</v>
      </c>
      <c r="B481" s="1222"/>
      <c r="C481" s="1222"/>
      <c r="D481" s="1222"/>
      <c r="E481" s="1222"/>
      <c r="F481" s="1222"/>
      <c r="G481" s="1222"/>
      <c r="H481" s="1222"/>
      <c r="I481" s="1222"/>
      <c r="J481" s="1222"/>
      <c r="K481" s="1222"/>
      <c r="L481" s="1222"/>
      <c r="M481" s="1222"/>
      <c r="N481" s="1222"/>
      <c r="O481" s="1222"/>
    </row>
    <row r="482" spans="1:15" ht="18.75" x14ac:dyDescent="0.3">
      <c r="A482" s="1221" t="s">
        <v>1990</v>
      </c>
      <c r="B482" s="1221"/>
      <c r="C482" s="1221"/>
      <c r="D482" s="1221"/>
      <c r="E482" s="1221"/>
      <c r="F482" s="1221"/>
      <c r="G482" s="1221"/>
      <c r="H482" s="1220"/>
    </row>
    <row r="483" spans="1:15" ht="18.75" x14ac:dyDescent="0.3">
      <c r="H483" s="1220"/>
    </row>
  </sheetData>
  <autoFilter ref="B6:E479"/>
  <mergeCells count="617">
    <mergeCell ref="O198:O199"/>
    <mergeCell ref="B198:B199"/>
    <mergeCell ref="C198:C199"/>
    <mergeCell ref="D198:D199"/>
    <mergeCell ref="F198:F199"/>
    <mergeCell ref="H198:H199"/>
    <mergeCell ref="I198:I199"/>
    <mergeCell ref="K350:K354"/>
    <mergeCell ref="L350:L354"/>
    <mergeCell ref="M350:M354"/>
    <mergeCell ref="L345:L349"/>
    <mergeCell ref="M345:M349"/>
    <mergeCell ref="A350:A354"/>
    <mergeCell ref="B350:B354"/>
    <mergeCell ref="C350:C354"/>
    <mergeCell ref="D350:D354"/>
    <mergeCell ref="E350:E354"/>
    <mergeCell ref="J350:J354"/>
    <mergeCell ref="D345:D349"/>
    <mergeCell ref="E345:E349"/>
    <mergeCell ref="F345:F349"/>
    <mergeCell ref="G345:G349"/>
    <mergeCell ref="J345:J349"/>
    <mergeCell ref="A482:G482"/>
    <mergeCell ref="A480:O480"/>
    <mergeCell ref="A481:O481"/>
    <mergeCell ref="A20:A24"/>
    <mergeCell ref="A25:A29"/>
    <mergeCell ref="A31:A35"/>
    <mergeCell ref="B221:B225"/>
    <mergeCell ref="B115:B119"/>
    <mergeCell ref="B76:B80"/>
    <mergeCell ref="F350:F354"/>
    <mergeCell ref="A211:O215"/>
    <mergeCell ref="B200:B204"/>
    <mergeCell ref="C193:C197"/>
    <mergeCell ref="C200:C204"/>
    <mergeCell ref="B104:B108"/>
    <mergeCell ref="K345:K349"/>
    <mergeCell ref="B193:B197"/>
    <mergeCell ref="B182:B186"/>
    <mergeCell ref="D233:D237"/>
    <mergeCell ref="D200:D204"/>
    <mergeCell ref="B20:B24"/>
    <mergeCell ref="B82:B86"/>
    <mergeCell ref="E109:E113"/>
    <mergeCell ref="G109:G113"/>
    <mergeCell ref="G177:G181"/>
    <mergeCell ref="F226:F230"/>
    <mergeCell ref="E188:E192"/>
    <mergeCell ref="G200:G204"/>
    <mergeCell ref="D182:D186"/>
    <mergeCell ref="D193:D197"/>
    <mergeCell ref="E120:E124"/>
    <mergeCell ref="G159:G163"/>
    <mergeCell ref="B205:B209"/>
    <mergeCell ref="D188:D192"/>
    <mergeCell ref="D205:D209"/>
    <mergeCell ref="B188:B192"/>
    <mergeCell ref="G182:G186"/>
    <mergeCell ref="G188:G192"/>
    <mergeCell ref="G193:G197"/>
    <mergeCell ref="G198:G199"/>
    <mergeCell ref="G165:G169"/>
    <mergeCell ref="B171:B175"/>
    <mergeCell ref="D171:D175"/>
    <mergeCell ref="C171:C175"/>
    <mergeCell ref="G171:G175"/>
    <mergeCell ref="B165:B169"/>
    <mergeCell ref="D165:D169"/>
    <mergeCell ref="D37:D41"/>
    <mergeCell ref="C177:C181"/>
    <mergeCell ref="E177:E181"/>
    <mergeCell ref="D177:D181"/>
    <mergeCell ref="B177:B181"/>
    <mergeCell ref="D153:D157"/>
    <mergeCell ref="B153:B157"/>
    <mergeCell ref="B159:B163"/>
    <mergeCell ref="B148:B152"/>
    <mergeCell ref="D148:D152"/>
    <mergeCell ref="B137:B141"/>
    <mergeCell ref="B142:B146"/>
    <mergeCell ref="D142:D146"/>
    <mergeCell ref="C137:C141"/>
    <mergeCell ref="C142:C146"/>
    <mergeCell ref="B65:B69"/>
    <mergeCell ref="B120:B124"/>
    <mergeCell ref="D131:D135"/>
    <mergeCell ref="C76:C80"/>
    <mergeCell ref="D126:D130"/>
    <mergeCell ref="E104:E108"/>
    <mergeCell ref="B109:B113"/>
    <mergeCell ref="B93:B97"/>
    <mergeCell ref="D93:D97"/>
    <mergeCell ref="E93:E97"/>
    <mergeCell ref="C82:C86"/>
    <mergeCell ref="D98:D102"/>
    <mergeCell ref="E82:E86"/>
    <mergeCell ref="B98:B102"/>
    <mergeCell ref="B48:B52"/>
    <mergeCell ref="B43:B47"/>
    <mergeCell ref="E31:E35"/>
    <mergeCell ref="D48:D52"/>
    <mergeCell ref="D31:D35"/>
    <mergeCell ref="E43:E47"/>
    <mergeCell ref="E37:E41"/>
    <mergeCell ref="B31:B35"/>
    <mergeCell ref="D43:D47"/>
    <mergeCell ref="B37:B41"/>
    <mergeCell ref="G93:G97"/>
    <mergeCell ref="G76:G80"/>
    <mergeCell ref="G48:G52"/>
    <mergeCell ref="G71:G75"/>
    <mergeCell ref="G37:G41"/>
    <mergeCell ref="D20:D24"/>
    <mergeCell ref="E20:E24"/>
    <mergeCell ref="G59:G63"/>
    <mergeCell ref="G82:G86"/>
    <mergeCell ref="D82:D86"/>
    <mergeCell ref="I7:I8"/>
    <mergeCell ref="D6:D8"/>
    <mergeCell ref="E6:E8"/>
    <mergeCell ref="B25:B29"/>
    <mergeCell ref="D25:D29"/>
    <mergeCell ref="E25:E29"/>
    <mergeCell ref="G25:G29"/>
    <mergeCell ref="G20:G24"/>
    <mergeCell ref="E15:E19"/>
    <mergeCell ref="F15:F19"/>
    <mergeCell ref="G98:G102"/>
    <mergeCell ref="G104:G108"/>
    <mergeCell ref="G142:G146"/>
    <mergeCell ref="G137:G141"/>
    <mergeCell ref="G120:G124"/>
    <mergeCell ref="G115:G119"/>
    <mergeCell ref="B54:B58"/>
    <mergeCell ref="B59:B63"/>
    <mergeCell ref="D59:D63"/>
    <mergeCell ref="E59:E63"/>
    <mergeCell ref="C59:C63"/>
    <mergeCell ref="C71:C75"/>
    <mergeCell ref="D71:D75"/>
    <mergeCell ref="E76:E80"/>
    <mergeCell ref="B71:B75"/>
    <mergeCell ref="F54:F58"/>
    <mergeCell ref="F59:F63"/>
    <mergeCell ref="C87:C91"/>
    <mergeCell ref="D54:D58"/>
    <mergeCell ref="E54:E58"/>
    <mergeCell ref="B87:B91"/>
    <mergeCell ref="E87:E91"/>
    <mergeCell ref="D87:D91"/>
    <mergeCell ref="G54:G58"/>
    <mergeCell ref="G87:G91"/>
    <mergeCell ref="D65:D69"/>
    <mergeCell ref="E65:E69"/>
    <mergeCell ref="C54:C58"/>
    <mergeCell ref="E137:E141"/>
    <mergeCell ref="E126:E130"/>
    <mergeCell ref="E115:E119"/>
    <mergeCell ref="E98:E102"/>
    <mergeCell ref="D137:D141"/>
    <mergeCell ref="D115:D119"/>
    <mergeCell ref="D120:D124"/>
    <mergeCell ref="D109:D113"/>
    <mergeCell ref="D104:D108"/>
    <mergeCell ref="E131:E135"/>
    <mergeCell ref="B126:B130"/>
    <mergeCell ref="C109:C113"/>
    <mergeCell ref="C115:C119"/>
    <mergeCell ref="C120:C124"/>
    <mergeCell ref="B131:B135"/>
    <mergeCell ref="B226:B230"/>
    <mergeCell ref="D447:D451"/>
    <mergeCell ref="E447:E451"/>
    <mergeCell ref="B442:B446"/>
    <mergeCell ref="D226:D230"/>
    <mergeCell ref="E226:E230"/>
    <mergeCell ref="B262:B266"/>
    <mergeCell ref="B233:B237"/>
    <mergeCell ref="B447:B451"/>
    <mergeCell ref="E238:E242"/>
    <mergeCell ref="G205:G209"/>
    <mergeCell ref="G153:G157"/>
    <mergeCell ref="E142:E146"/>
    <mergeCell ref="G148:G152"/>
    <mergeCell ref="D159:D163"/>
    <mergeCell ref="C148:C152"/>
    <mergeCell ref="C153:C157"/>
    <mergeCell ref="C159:C163"/>
    <mergeCell ref="C165:C169"/>
    <mergeCell ref="E205:E209"/>
    <mergeCell ref="G469:G473"/>
    <mergeCell ref="D458:D462"/>
    <mergeCell ref="D262:D266"/>
    <mergeCell ref="E458:E462"/>
    <mergeCell ref="G262:G266"/>
    <mergeCell ref="D442:D446"/>
    <mergeCell ref="D453:D457"/>
    <mergeCell ref="E442:E446"/>
    <mergeCell ref="E262:E266"/>
    <mergeCell ref="E453:E457"/>
    <mergeCell ref="G458:G462"/>
    <mergeCell ref="D334:D338"/>
    <mergeCell ref="G447:G451"/>
    <mergeCell ref="E464:E468"/>
    <mergeCell ref="G464:G468"/>
    <mergeCell ref="G453:G457"/>
    <mergeCell ref="G442:G446"/>
    <mergeCell ref="G350:G354"/>
    <mergeCell ref="G334:G338"/>
    <mergeCell ref="D372:D376"/>
    <mergeCell ref="C458:C462"/>
    <mergeCell ref="B453:B457"/>
    <mergeCell ref="C464:C468"/>
    <mergeCell ref="C469:C473"/>
    <mergeCell ref="F464:F468"/>
    <mergeCell ref="D464:D468"/>
    <mergeCell ref="E469:E473"/>
    <mergeCell ref="C453:C457"/>
    <mergeCell ref="F458:F462"/>
    <mergeCell ref="C238:C242"/>
    <mergeCell ref="G238:G242"/>
    <mergeCell ref="B469:B473"/>
    <mergeCell ref="D469:D473"/>
    <mergeCell ref="B458:B462"/>
    <mergeCell ref="B464:B468"/>
    <mergeCell ref="C273:C277"/>
    <mergeCell ref="B279:B283"/>
    <mergeCell ref="D279:D283"/>
    <mergeCell ref="B244:B248"/>
    <mergeCell ref="D244:D248"/>
    <mergeCell ref="E244:E248"/>
    <mergeCell ref="G244:G248"/>
    <mergeCell ref="B250:B254"/>
    <mergeCell ref="D250:D254"/>
    <mergeCell ref="G250:G254"/>
    <mergeCell ref="C244:C248"/>
    <mergeCell ref="B256:B260"/>
    <mergeCell ref="D256:D260"/>
    <mergeCell ref="E256:E260"/>
    <mergeCell ref="G256:G260"/>
    <mergeCell ref="F256:F260"/>
    <mergeCell ref="E250:E254"/>
    <mergeCell ref="C256:C260"/>
    <mergeCell ref="B268:B272"/>
    <mergeCell ref="D268:D272"/>
    <mergeCell ref="E268:E272"/>
    <mergeCell ref="G268:G272"/>
    <mergeCell ref="B273:B277"/>
    <mergeCell ref="D273:D277"/>
    <mergeCell ref="E273:E277"/>
    <mergeCell ref="G273:G277"/>
    <mergeCell ref="C268:C272"/>
    <mergeCell ref="F273:F277"/>
    <mergeCell ref="E279:E283"/>
    <mergeCell ref="G279:G283"/>
    <mergeCell ref="B284:B288"/>
    <mergeCell ref="D284:D288"/>
    <mergeCell ref="E284:E288"/>
    <mergeCell ref="G284:G288"/>
    <mergeCell ref="C279:C283"/>
    <mergeCell ref="C284:C288"/>
    <mergeCell ref="F279:F283"/>
    <mergeCell ref="F284:F288"/>
    <mergeCell ref="B290:B294"/>
    <mergeCell ref="D290:D294"/>
    <mergeCell ref="E290:E294"/>
    <mergeCell ref="G290:G294"/>
    <mergeCell ref="B295:B299"/>
    <mergeCell ref="D295:D299"/>
    <mergeCell ref="E295:E299"/>
    <mergeCell ref="G295:G299"/>
    <mergeCell ref="C290:C294"/>
    <mergeCell ref="F290:F294"/>
    <mergeCell ref="B301:B305"/>
    <mergeCell ref="D301:D305"/>
    <mergeCell ref="E301:E305"/>
    <mergeCell ref="G301:G305"/>
    <mergeCell ref="B306:B310"/>
    <mergeCell ref="D306:D310"/>
    <mergeCell ref="E306:E310"/>
    <mergeCell ref="G306:G310"/>
    <mergeCell ref="C301:C305"/>
    <mergeCell ref="F306:F310"/>
    <mergeCell ref="B312:B316"/>
    <mergeCell ref="D312:D316"/>
    <mergeCell ref="E312:E316"/>
    <mergeCell ref="G312:G316"/>
    <mergeCell ref="B317:B321"/>
    <mergeCell ref="D317:D321"/>
    <mergeCell ref="E317:E321"/>
    <mergeCell ref="G317:G321"/>
    <mergeCell ref="C312:C316"/>
    <mergeCell ref="F312:F316"/>
    <mergeCell ref="M323:M327"/>
    <mergeCell ref="B328:B332"/>
    <mergeCell ref="D328:D332"/>
    <mergeCell ref="E328:E332"/>
    <mergeCell ref="G328:G332"/>
    <mergeCell ref="J328:J332"/>
    <mergeCell ref="K328:K332"/>
    <mergeCell ref="L328:L332"/>
    <mergeCell ref="M328:M332"/>
    <mergeCell ref="B323:B327"/>
    <mergeCell ref="J334:J338"/>
    <mergeCell ref="K334:K338"/>
    <mergeCell ref="L323:L327"/>
    <mergeCell ref="D323:D327"/>
    <mergeCell ref="E323:E327"/>
    <mergeCell ref="G323:G327"/>
    <mergeCell ref="J323:J327"/>
    <mergeCell ref="L334:L338"/>
    <mergeCell ref="K323:K327"/>
    <mergeCell ref="M334:M338"/>
    <mergeCell ref="P336:P339"/>
    <mergeCell ref="B339:B343"/>
    <mergeCell ref="D339:D343"/>
    <mergeCell ref="E339:E343"/>
    <mergeCell ref="G339:G343"/>
    <mergeCell ref="J339:J343"/>
    <mergeCell ref="K339:K343"/>
    <mergeCell ref="B334:B338"/>
    <mergeCell ref="E334:E338"/>
    <mergeCell ref="P361:P365"/>
    <mergeCell ref="C361:C365"/>
    <mergeCell ref="L339:L343"/>
    <mergeCell ref="M339:M343"/>
    <mergeCell ref="B356:B360"/>
    <mergeCell ref="D356:D360"/>
    <mergeCell ref="E356:E360"/>
    <mergeCell ref="G356:G360"/>
    <mergeCell ref="F356:F360"/>
    <mergeCell ref="B345:B349"/>
    <mergeCell ref="E372:E376"/>
    <mergeCell ref="G372:G376"/>
    <mergeCell ref="B361:B365"/>
    <mergeCell ref="D361:D365"/>
    <mergeCell ref="E361:E365"/>
    <mergeCell ref="G361:G365"/>
    <mergeCell ref="F361:F365"/>
    <mergeCell ref="F367:F371"/>
    <mergeCell ref="F372:F376"/>
    <mergeCell ref="P372:P376"/>
    <mergeCell ref="B378:B382"/>
    <mergeCell ref="D378:D382"/>
    <mergeCell ref="E378:E382"/>
    <mergeCell ref="G378:G382"/>
    <mergeCell ref="B367:B371"/>
    <mergeCell ref="D367:D371"/>
    <mergeCell ref="E367:E371"/>
    <mergeCell ref="G367:G371"/>
    <mergeCell ref="B372:B376"/>
    <mergeCell ref="B383:B387"/>
    <mergeCell ref="D383:D387"/>
    <mergeCell ref="E383:E387"/>
    <mergeCell ref="G383:G387"/>
    <mergeCell ref="B389:B393"/>
    <mergeCell ref="D389:D393"/>
    <mergeCell ref="E389:E393"/>
    <mergeCell ref="G389:G393"/>
    <mergeCell ref="C389:C393"/>
    <mergeCell ref="F383:F387"/>
    <mergeCell ref="B394:B398"/>
    <mergeCell ref="D394:D398"/>
    <mergeCell ref="E394:E398"/>
    <mergeCell ref="G394:G398"/>
    <mergeCell ref="B400:B404"/>
    <mergeCell ref="D400:D404"/>
    <mergeCell ref="E400:E404"/>
    <mergeCell ref="G400:G404"/>
    <mergeCell ref="C394:C398"/>
    <mergeCell ref="P412:P414"/>
    <mergeCell ref="P401:P403"/>
    <mergeCell ref="B405:B409"/>
    <mergeCell ref="D405:D409"/>
    <mergeCell ref="E405:E409"/>
    <mergeCell ref="G405:G409"/>
    <mergeCell ref="C400:C404"/>
    <mergeCell ref="C405:C409"/>
    <mergeCell ref="C411:C415"/>
    <mergeCell ref="F400:F404"/>
    <mergeCell ref="E422:E426"/>
    <mergeCell ref="G422:G426"/>
    <mergeCell ref="B411:B415"/>
    <mergeCell ref="D411:D415"/>
    <mergeCell ref="E411:E415"/>
    <mergeCell ref="G411:G415"/>
    <mergeCell ref="F411:F415"/>
    <mergeCell ref="F416:F420"/>
    <mergeCell ref="F422:F426"/>
    <mergeCell ref="C416:C420"/>
    <mergeCell ref="B427:B431"/>
    <mergeCell ref="D427:D431"/>
    <mergeCell ref="E427:E431"/>
    <mergeCell ref="G427:G431"/>
    <mergeCell ref="B416:B420"/>
    <mergeCell ref="D416:D420"/>
    <mergeCell ref="E416:E420"/>
    <mergeCell ref="G416:G420"/>
    <mergeCell ref="B422:B426"/>
    <mergeCell ref="D422:D426"/>
    <mergeCell ref="C323:C327"/>
    <mergeCell ref="C250:C254"/>
    <mergeCell ref="C317:C321"/>
    <mergeCell ref="C306:C310"/>
    <mergeCell ref="C295:C299"/>
    <mergeCell ref="C262:C266"/>
    <mergeCell ref="C422:C426"/>
    <mergeCell ref="C367:C371"/>
    <mergeCell ref="C372:C376"/>
    <mergeCell ref="C427:C431"/>
    <mergeCell ref="C442:C446"/>
    <mergeCell ref="C447:C451"/>
    <mergeCell ref="A433:O436"/>
    <mergeCell ref="F378:F382"/>
    <mergeCell ref="F389:F393"/>
    <mergeCell ref="F394:F398"/>
    <mergeCell ref="C328:C332"/>
    <mergeCell ref="C334:C338"/>
    <mergeCell ref="C339:C343"/>
    <mergeCell ref="C356:C360"/>
    <mergeCell ref="C378:C382"/>
    <mergeCell ref="C383:C387"/>
    <mergeCell ref="C345:C349"/>
    <mergeCell ref="C20:C24"/>
    <mergeCell ref="C25:C29"/>
    <mergeCell ref="C31:C35"/>
    <mergeCell ref="C37:C41"/>
    <mergeCell ref="C43:C47"/>
    <mergeCell ref="C48:C52"/>
    <mergeCell ref="E182:E186"/>
    <mergeCell ref="E171:E175"/>
    <mergeCell ref="E159:E163"/>
    <mergeCell ref="E153:E157"/>
    <mergeCell ref="E148:E152"/>
    <mergeCell ref="E200:E204"/>
    <mergeCell ref="E193:E197"/>
    <mergeCell ref="E165:E169"/>
    <mergeCell ref="B1:N1"/>
    <mergeCell ref="B2:N2"/>
    <mergeCell ref="B3:N3"/>
    <mergeCell ref="B4:N4"/>
    <mergeCell ref="H7:H8"/>
    <mergeCell ref="B6:B8"/>
    <mergeCell ref="F7:F8"/>
    <mergeCell ref="G7:G8"/>
    <mergeCell ref="C6:C8"/>
    <mergeCell ref="F6:G6"/>
    <mergeCell ref="O7:O8"/>
    <mergeCell ref="H6:O6"/>
    <mergeCell ref="G43:G47"/>
    <mergeCell ref="F20:F24"/>
    <mergeCell ref="G31:G35"/>
    <mergeCell ref="F31:F35"/>
    <mergeCell ref="A10:O14"/>
    <mergeCell ref="A6:A8"/>
    <mergeCell ref="A37:A41"/>
    <mergeCell ref="A43:A47"/>
    <mergeCell ref="F82:F86"/>
    <mergeCell ref="F87:F91"/>
    <mergeCell ref="F93:F97"/>
    <mergeCell ref="F98:F102"/>
    <mergeCell ref="F104:F108"/>
    <mergeCell ref="F109:F113"/>
    <mergeCell ref="F115:F119"/>
    <mergeCell ref="F120:F124"/>
    <mergeCell ref="F126:F130"/>
    <mergeCell ref="F131:F135"/>
    <mergeCell ref="F137:F141"/>
    <mergeCell ref="F142:F146"/>
    <mergeCell ref="A475:G479"/>
    <mergeCell ref="F148:F152"/>
    <mergeCell ref="F153:F157"/>
    <mergeCell ref="F159:F163"/>
    <mergeCell ref="F165:F169"/>
    <mergeCell ref="F171:F175"/>
    <mergeCell ref="F177:F181"/>
    <mergeCell ref="C205:C209"/>
    <mergeCell ref="C182:C186"/>
    <mergeCell ref="C188:C192"/>
    <mergeCell ref="F262:F266"/>
    <mergeCell ref="F268:F272"/>
    <mergeCell ref="F182:F186"/>
    <mergeCell ref="F188:F192"/>
    <mergeCell ref="F193:F197"/>
    <mergeCell ref="F200:F204"/>
    <mergeCell ref="F205:F209"/>
    <mergeCell ref="F244:F248"/>
    <mergeCell ref="F250:F254"/>
    <mergeCell ref="F221:F225"/>
    <mergeCell ref="F295:F299"/>
    <mergeCell ref="F301:F305"/>
    <mergeCell ref="F317:F321"/>
    <mergeCell ref="F328:F332"/>
    <mergeCell ref="F334:F338"/>
    <mergeCell ref="F339:F343"/>
    <mergeCell ref="F323:F327"/>
    <mergeCell ref="F405:F409"/>
    <mergeCell ref="F469:F473"/>
    <mergeCell ref="F427:F431"/>
    <mergeCell ref="F442:F446"/>
    <mergeCell ref="F447:F451"/>
    <mergeCell ref="F453:F457"/>
    <mergeCell ref="A48:A52"/>
    <mergeCell ref="A54:A58"/>
    <mergeCell ref="A59:A63"/>
    <mergeCell ref="A15:A19"/>
    <mergeCell ref="F37:F41"/>
    <mergeCell ref="F43:F47"/>
    <mergeCell ref="F25:F29"/>
    <mergeCell ref="B15:B19"/>
    <mergeCell ref="C15:C19"/>
    <mergeCell ref="D15:D19"/>
    <mergeCell ref="A65:A69"/>
    <mergeCell ref="A71:A75"/>
    <mergeCell ref="A76:A80"/>
    <mergeCell ref="F65:F69"/>
    <mergeCell ref="F71:F75"/>
    <mergeCell ref="F48:F52"/>
    <mergeCell ref="F76:F80"/>
    <mergeCell ref="E48:E52"/>
    <mergeCell ref="E71:E75"/>
    <mergeCell ref="D76:D80"/>
    <mergeCell ref="A82:A86"/>
    <mergeCell ref="A87:A91"/>
    <mergeCell ref="A93:A97"/>
    <mergeCell ref="A98:A102"/>
    <mergeCell ref="A104:A108"/>
    <mergeCell ref="C93:C97"/>
    <mergeCell ref="C98:C102"/>
    <mergeCell ref="C104:C108"/>
    <mergeCell ref="A109:A113"/>
    <mergeCell ref="A115:A119"/>
    <mergeCell ref="A120:A124"/>
    <mergeCell ref="A126:A130"/>
    <mergeCell ref="A131:A135"/>
    <mergeCell ref="A137:A141"/>
    <mergeCell ref="A142:A146"/>
    <mergeCell ref="A148:A152"/>
    <mergeCell ref="A153:A157"/>
    <mergeCell ref="A159:A163"/>
    <mergeCell ref="A165:A169"/>
    <mergeCell ref="A171:A175"/>
    <mergeCell ref="A177:A181"/>
    <mergeCell ref="A182:A186"/>
    <mergeCell ref="A188:A192"/>
    <mergeCell ref="A193:A197"/>
    <mergeCell ref="A200:A204"/>
    <mergeCell ref="A205:A209"/>
    <mergeCell ref="A198:A199"/>
    <mergeCell ref="A216:A220"/>
    <mergeCell ref="A226:A230"/>
    <mergeCell ref="A233:A237"/>
    <mergeCell ref="F233:F237"/>
    <mergeCell ref="D221:D225"/>
    <mergeCell ref="E221:E225"/>
    <mergeCell ref="B216:B220"/>
    <mergeCell ref="C216:C220"/>
    <mergeCell ref="D216:D220"/>
    <mergeCell ref="E233:E237"/>
    <mergeCell ref="C221:C225"/>
    <mergeCell ref="C226:C230"/>
    <mergeCell ref="C233:C237"/>
    <mergeCell ref="G226:G230"/>
    <mergeCell ref="A238:A242"/>
    <mergeCell ref="A221:A225"/>
    <mergeCell ref="G233:G237"/>
    <mergeCell ref="F238:F242"/>
    <mergeCell ref="B238:B242"/>
    <mergeCell ref="D238:D242"/>
    <mergeCell ref="A383:A387"/>
    <mergeCell ref="A244:A248"/>
    <mergeCell ref="A250:A254"/>
    <mergeCell ref="A256:A260"/>
    <mergeCell ref="A262:A266"/>
    <mergeCell ref="A268:A272"/>
    <mergeCell ref="A273:A277"/>
    <mergeCell ref="A323:A327"/>
    <mergeCell ref="A328:A332"/>
    <mergeCell ref="A356:A360"/>
    <mergeCell ref="A345:A349"/>
    <mergeCell ref="A279:A283"/>
    <mergeCell ref="A284:A288"/>
    <mergeCell ref="A290:A294"/>
    <mergeCell ref="A295:A299"/>
    <mergeCell ref="A301:A305"/>
    <mergeCell ref="A464:A468"/>
    <mergeCell ref="A394:A398"/>
    <mergeCell ref="A400:A404"/>
    <mergeCell ref="A405:A409"/>
    <mergeCell ref="A411:A415"/>
    <mergeCell ref="A416:A420"/>
    <mergeCell ref="A437:A441"/>
    <mergeCell ref="A422:A426"/>
    <mergeCell ref="A427:A431"/>
    <mergeCell ref="A442:A446"/>
    <mergeCell ref="A453:A457"/>
    <mergeCell ref="A361:A365"/>
    <mergeCell ref="A367:A371"/>
    <mergeCell ref="A372:A376"/>
    <mergeCell ref="A378:A382"/>
    <mergeCell ref="E216:E220"/>
    <mergeCell ref="A389:A393"/>
    <mergeCell ref="A306:A310"/>
    <mergeCell ref="A312:A316"/>
    <mergeCell ref="A317:A321"/>
    <mergeCell ref="F216:F220"/>
    <mergeCell ref="G216:G220"/>
    <mergeCell ref="G15:G19"/>
    <mergeCell ref="B437:B441"/>
    <mergeCell ref="C437:C441"/>
    <mergeCell ref="D437:D441"/>
    <mergeCell ref="E437:E441"/>
    <mergeCell ref="F437:F441"/>
    <mergeCell ref="G437:G441"/>
    <mergeCell ref="G221:G225"/>
  </mergeCells>
  <printOptions horizontalCentered="1"/>
  <pageMargins left="0.23622047244094491" right="0.23622047244094491" top="0.35433070866141736" bottom="0.19685039370078741" header="0" footer="0"/>
  <pageSetup paperSize="9" scale="48" fitToHeight="0" orientation="landscape" r:id="rId1"/>
  <rowBreaks count="12" manualBreakCount="12">
    <brk id="47" max="14" man="1"/>
    <brk id="81" max="14" man="1"/>
    <brk id="114" max="14" man="1"/>
    <brk id="158" max="14" man="1"/>
    <brk id="197" max="14" man="1"/>
    <brk id="209" max="14" man="1"/>
    <brk id="242" max="14" man="1"/>
    <brk id="267" max="14" man="1"/>
    <brk id="305" max="14" man="1"/>
    <brk id="355" max="14" man="1"/>
    <brk id="388" max="14" man="1"/>
    <brk id="432" max="14"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L149"/>
  <sheetViews>
    <sheetView view="pageBreakPreview" zoomScale="60" zoomScaleNormal="90" workbookViewId="0">
      <pane ySplit="10" topLeftCell="A51" activePane="bottomLeft" state="frozen"/>
      <selection pane="bottomLeft" activeCell="M136" sqref="M136"/>
    </sheetView>
  </sheetViews>
  <sheetFormatPr defaultRowHeight="15" x14ac:dyDescent="0.25"/>
  <cols>
    <col min="1" max="1" width="8.42578125" customWidth="1"/>
    <col min="2" max="2" width="46.85546875" style="269" customWidth="1"/>
    <col min="3" max="3" width="20" customWidth="1"/>
    <col min="4" max="4" width="71.42578125" style="269" customWidth="1"/>
    <col min="5" max="5" width="19.42578125" customWidth="1"/>
    <col min="6" max="6" width="72.85546875" customWidth="1"/>
    <col min="7" max="7" width="13.28515625" customWidth="1"/>
    <col min="8" max="8" width="14.140625" customWidth="1"/>
    <col min="9" max="9" width="19.7109375" customWidth="1"/>
  </cols>
  <sheetData>
    <row r="1" spans="1:9" ht="15.75" x14ac:dyDescent="0.25">
      <c r="A1" s="415"/>
      <c r="B1" s="415"/>
      <c r="C1" s="415"/>
      <c r="D1" s="415"/>
      <c r="E1" s="415"/>
      <c r="F1" s="415"/>
      <c r="G1" s="415"/>
      <c r="H1" s="415"/>
      <c r="I1" s="415"/>
    </row>
    <row r="2" spans="1:9" ht="108.75" customHeight="1" x14ac:dyDescent="0.25">
      <c r="A2" s="416" t="s">
        <v>534</v>
      </c>
      <c r="B2" s="416"/>
      <c r="C2" s="416"/>
      <c r="D2" s="416"/>
      <c r="E2" s="416"/>
      <c r="F2" s="416"/>
      <c r="G2" s="416"/>
      <c r="H2" s="416"/>
      <c r="I2" s="416"/>
    </row>
    <row r="3" spans="1:9" ht="15.75" x14ac:dyDescent="0.25">
      <c r="A3" s="415"/>
      <c r="B3" s="415"/>
      <c r="C3" s="415"/>
      <c r="D3" s="415"/>
      <c r="E3" s="415"/>
      <c r="F3" s="415"/>
      <c r="G3" s="415"/>
      <c r="H3" s="415"/>
      <c r="I3" s="415"/>
    </row>
    <row r="4" spans="1:9" ht="35.25" customHeight="1" x14ac:dyDescent="0.25">
      <c r="A4" s="413" t="s">
        <v>272</v>
      </c>
      <c r="B4" s="411" t="s">
        <v>403</v>
      </c>
      <c r="C4" s="411" t="s">
        <v>402</v>
      </c>
      <c r="D4" s="411" t="s">
        <v>401</v>
      </c>
      <c r="E4" s="411" t="s">
        <v>533</v>
      </c>
      <c r="F4" s="411"/>
      <c r="G4" s="411" t="s">
        <v>532</v>
      </c>
      <c r="H4" s="411"/>
      <c r="I4" s="411"/>
    </row>
    <row r="5" spans="1:9" ht="15.75" x14ac:dyDescent="0.25">
      <c r="A5" s="412"/>
      <c r="B5" s="411"/>
      <c r="C5" s="411"/>
      <c r="D5" s="411"/>
      <c r="E5" s="414"/>
      <c r="F5" s="414"/>
      <c r="G5" s="413" t="s">
        <v>264</v>
      </c>
      <c r="H5" s="413" t="s">
        <v>263</v>
      </c>
      <c r="I5" s="413" t="s">
        <v>531</v>
      </c>
    </row>
    <row r="6" spans="1:9" ht="15.75" customHeight="1" x14ac:dyDescent="0.25">
      <c r="A6" s="412"/>
      <c r="B6" s="411"/>
      <c r="C6" s="411"/>
      <c r="D6" s="411"/>
      <c r="E6" s="412" t="s">
        <v>266</v>
      </c>
      <c r="F6" s="412" t="s">
        <v>265</v>
      </c>
      <c r="G6" s="412"/>
      <c r="H6" s="412"/>
      <c r="I6" s="412"/>
    </row>
    <row r="7" spans="1:9" ht="15.75" customHeight="1" x14ac:dyDescent="0.25">
      <c r="A7" s="412"/>
      <c r="B7" s="411"/>
      <c r="C7" s="411"/>
      <c r="D7" s="411"/>
      <c r="E7" s="412"/>
      <c r="F7" s="412"/>
      <c r="G7" s="412"/>
      <c r="H7" s="412"/>
      <c r="I7" s="412"/>
    </row>
    <row r="8" spans="1:9" ht="0.75" customHeight="1" x14ac:dyDescent="0.25">
      <c r="A8" s="412"/>
      <c r="B8" s="411"/>
      <c r="C8" s="411"/>
      <c r="D8" s="411"/>
      <c r="E8" s="412"/>
      <c r="F8" s="412"/>
      <c r="G8" s="412"/>
      <c r="H8" s="412"/>
      <c r="I8" s="412"/>
    </row>
    <row r="9" spans="1:9" ht="0.75" customHeight="1" x14ac:dyDescent="0.25">
      <c r="A9" s="409"/>
      <c r="B9" s="411"/>
      <c r="C9" s="411"/>
      <c r="D9" s="411"/>
      <c r="E9" s="410"/>
      <c r="F9" s="410"/>
      <c r="G9" s="409"/>
      <c r="H9" s="409"/>
      <c r="I9" s="409"/>
    </row>
    <row r="10" spans="1:9" ht="18" customHeight="1" x14ac:dyDescent="0.25">
      <c r="A10" s="408">
        <v>1</v>
      </c>
      <c r="B10" s="380">
        <v>2</v>
      </c>
      <c r="C10" s="380">
        <v>3</v>
      </c>
      <c r="D10" s="380">
        <v>4</v>
      </c>
      <c r="E10" s="380">
        <v>5</v>
      </c>
      <c r="F10" s="380">
        <v>6</v>
      </c>
      <c r="G10" s="380">
        <v>7</v>
      </c>
      <c r="H10" s="380">
        <v>8</v>
      </c>
      <c r="I10" s="380">
        <v>9</v>
      </c>
    </row>
    <row r="11" spans="1:9" x14ac:dyDescent="0.25">
      <c r="A11" s="303" t="s">
        <v>530</v>
      </c>
      <c r="B11" s="302"/>
      <c r="C11" s="302"/>
      <c r="D11" s="302"/>
      <c r="E11" s="302"/>
      <c r="F11" s="302"/>
      <c r="G11" s="302"/>
      <c r="H11" s="302"/>
      <c r="I11" s="301"/>
    </row>
    <row r="12" spans="1:9" ht="12" customHeight="1" x14ac:dyDescent="0.25">
      <c r="A12" s="388"/>
      <c r="B12" s="387"/>
      <c r="C12" s="387"/>
      <c r="D12" s="387"/>
      <c r="E12" s="387"/>
      <c r="F12" s="387"/>
      <c r="G12" s="387"/>
      <c r="H12" s="387"/>
      <c r="I12" s="386"/>
    </row>
    <row r="13" spans="1:9" ht="15" hidden="1" customHeight="1" x14ac:dyDescent="0.25">
      <c r="A13" s="388"/>
      <c r="B13" s="387"/>
      <c r="C13" s="387"/>
      <c r="D13" s="387"/>
      <c r="E13" s="387"/>
      <c r="F13" s="387"/>
      <c r="G13" s="387"/>
      <c r="H13" s="387"/>
      <c r="I13" s="386"/>
    </row>
    <row r="14" spans="1:9" ht="15" hidden="1" customHeight="1" x14ac:dyDescent="0.25">
      <c r="A14" s="388"/>
      <c r="B14" s="387"/>
      <c r="C14" s="387"/>
      <c r="D14" s="387"/>
      <c r="E14" s="387"/>
      <c r="F14" s="387"/>
      <c r="G14" s="387"/>
      <c r="H14" s="387"/>
      <c r="I14" s="386"/>
    </row>
    <row r="15" spans="1:9" ht="15" hidden="1" customHeight="1" x14ac:dyDescent="0.25">
      <c r="A15" s="385"/>
      <c r="B15" s="384"/>
      <c r="C15" s="384"/>
      <c r="D15" s="384"/>
      <c r="E15" s="384"/>
      <c r="F15" s="384"/>
      <c r="G15" s="384"/>
      <c r="H15" s="384"/>
      <c r="I15" s="383"/>
    </row>
    <row r="16" spans="1:9" ht="23.25" customHeight="1" x14ac:dyDescent="0.25">
      <c r="A16" s="329">
        <v>1</v>
      </c>
      <c r="B16" s="382" t="s">
        <v>529</v>
      </c>
      <c r="C16" s="337" t="s">
        <v>10</v>
      </c>
      <c r="D16" s="337" t="s">
        <v>528</v>
      </c>
      <c r="E16" s="337" t="s">
        <v>10</v>
      </c>
      <c r="F16" s="337" t="s">
        <v>10</v>
      </c>
      <c r="G16" s="397" t="s">
        <v>408</v>
      </c>
      <c r="H16" s="364">
        <f>H20+H25+H30</f>
        <v>9100</v>
      </c>
      <c r="I16" s="396">
        <f>I20+I25+I30</f>
        <v>8790</v>
      </c>
    </row>
    <row r="17" spans="1:12" ht="26.25" customHeight="1" x14ac:dyDescent="0.25">
      <c r="A17" s="332"/>
      <c r="B17" s="382"/>
      <c r="C17" s="331"/>
      <c r="D17" s="331"/>
      <c r="E17" s="331"/>
      <c r="F17" s="331"/>
      <c r="G17" s="397" t="s">
        <v>4</v>
      </c>
      <c r="H17" s="364">
        <v>0</v>
      </c>
      <c r="I17" s="396">
        <v>0</v>
      </c>
    </row>
    <row r="18" spans="1:12" ht="24" customHeight="1" x14ac:dyDescent="0.25">
      <c r="A18" s="332"/>
      <c r="B18" s="382"/>
      <c r="C18" s="331"/>
      <c r="D18" s="331"/>
      <c r="E18" s="331"/>
      <c r="F18" s="331"/>
      <c r="G18" s="397" t="s">
        <v>3</v>
      </c>
      <c r="H18" s="364">
        <v>0</v>
      </c>
      <c r="I18" s="396">
        <v>0</v>
      </c>
    </row>
    <row r="19" spans="1:12" ht="30.75" customHeight="1" x14ac:dyDescent="0.25">
      <c r="A19" s="332"/>
      <c r="B19" s="382"/>
      <c r="C19" s="331"/>
      <c r="D19" s="331"/>
      <c r="E19" s="331"/>
      <c r="F19" s="331"/>
      <c r="G19" s="397" t="s">
        <v>2</v>
      </c>
      <c r="H19" s="364">
        <v>9100</v>
      </c>
      <c r="I19" s="396">
        <v>8790</v>
      </c>
    </row>
    <row r="20" spans="1:12" ht="21.75" customHeight="1" x14ac:dyDescent="0.25">
      <c r="A20" s="313" t="s">
        <v>394</v>
      </c>
      <c r="B20" s="320" t="s">
        <v>527</v>
      </c>
      <c r="C20" s="320" t="s">
        <v>424</v>
      </c>
      <c r="D20" s="320" t="s">
        <v>526</v>
      </c>
      <c r="E20" s="399">
        <v>44926</v>
      </c>
      <c r="F20" s="320" t="s">
        <v>525</v>
      </c>
      <c r="G20" s="397" t="s">
        <v>408</v>
      </c>
      <c r="H20" s="364">
        <v>800</v>
      </c>
      <c r="I20" s="396">
        <f>I23+I22+I21</f>
        <v>740</v>
      </c>
    </row>
    <row r="21" spans="1:12" ht="19.5" customHeight="1" x14ac:dyDescent="0.25">
      <c r="A21" s="316"/>
      <c r="B21" s="314"/>
      <c r="C21" s="314"/>
      <c r="D21" s="314"/>
      <c r="E21" s="365"/>
      <c r="F21" s="314"/>
      <c r="G21" s="380" t="s">
        <v>4</v>
      </c>
      <c r="H21" s="363">
        <v>0</v>
      </c>
      <c r="I21" s="317">
        <v>0</v>
      </c>
    </row>
    <row r="22" spans="1:12" ht="23.25" customHeight="1" x14ac:dyDescent="0.25">
      <c r="A22" s="316"/>
      <c r="B22" s="314"/>
      <c r="C22" s="314"/>
      <c r="D22" s="314"/>
      <c r="E22" s="365"/>
      <c r="F22" s="314"/>
      <c r="G22" s="380" t="s">
        <v>3</v>
      </c>
      <c r="H22" s="363">
        <v>0</v>
      </c>
      <c r="I22" s="317">
        <v>0</v>
      </c>
    </row>
    <row r="23" spans="1:12" ht="24" customHeight="1" x14ac:dyDescent="0.25">
      <c r="A23" s="316"/>
      <c r="B23" s="314"/>
      <c r="C23" s="314"/>
      <c r="D23" s="314"/>
      <c r="E23" s="365"/>
      <c r="F23" s="314"/>
      <c r="G23" s="380" t="s">
        <v>2</v>
      </c>
      <c r="H23" s="363">
        <v>800</v>
      </c>
      <c r="I23" s="317">
        <v>740</v>
      </c>
    </row>
    <row r="24" spans="1:12" ht="118.5" customHeight="1" x14ac:dyDescent="0.25">
      <c r="A24" s="338"/>
      <c r="B24" s="294" t="s">
        <v>524</v>
      </c>
      <c r="C24" s="294" t="s">
        <v>424</v>
      </c>
      <c r="D24" s="294" t="s">
        <v>523</v>
      </c>
      <c r="E24" s="407" t="s">
        <v>516</v>
      </c>
      <c r="F24" s="294" t="s">
        <v>522</v>
      </c>
      <c r="G24" s="361" t="s">
        <v>10</v>
      </c>
      <c r="H24" s="361" t="s">
        <v>10</v>
      </c>
      <c r="I24" s="361" t="s">
        <v>10</v>
      </c>
    </row>
    <row r="25" spans="1:12" ht="30" customHeight="1" x14ac:dyDescent="0.25">
      <c r="A25" s="313" t="s">
        <v>390</v>
      </c>
      <c r="B25" s="320" t="s">
        <v>521</v>
      </c>
      <c r="C25" s="320" t="s">
        <v>424</v>
      </c>
      <c r="D25" s="320" t="s">
        <v>520</v>
      </c>
      <c r="E25" s="406" t="s">
        <v>516</v>
      </c>
      <c r="F25" s="320" t="s">
        <v>519</v>
      </c>
      <c r="G25" s="405" t="s">
        <v>408</v>
      </c>
      <c r="H25" s="404">
        <v>7200</v>
      </c>
      <c r="I25" s="404">
        <f>I28+I27+I26</f>
        <v>7200</v>
      </c>
    </row>
    <row r="26" spans="1:12" ht="31.5" customHeight="1" x14ac:dyDescent="0.25">
      <c r="A26" s="316"/>
      <c r="B26" s="314"/>
      <c r="C26" s="314"/>
      <c r="D26" s="314"/>
      <c r="E26" s="403"/>
      <c r="F26" s="314"/>
      <c r="G26" s="339" t="s">
        <v>4</v>
      </c>
      <c r="H26" s="401">
        <v>0</v>
      </c>
      <c r="I26" s="401">
        <v>0</v>
      </c>
    </row>
    <row r="27" spans="1:12" ht="21" customHeight="1" x14ac:dyDescent="0.25">
      <c r="A27" s="316"/>
      <c r="B27" s="314"/>
      <c r="C27" s="314"/>
      <c r="D27" s="314"/>
      <c r="E27" s="403"/>
      <c r="F27" s="314"/>
      <c r="G27" s="339" t="s">
        <v>3</v>
      </c>
      <c r="H27" s="401">
        <v>0</v>
      </c>
      <c r="I27" s="401">
        <v>0</v>
      </c>
    </row>
    <row r="28" spans="1:12" ht="19.5" customHeight="1" x14ac:dyDescent="0.25">
      <c r="A28" s="308"/>
      <c r="B28" s="309"/>
      <c r="C28" s="309"/>
      <c r="D28" s="309"/>
      <c r="E28" s="402"/>
      <c r="F28" s="314"/>
      <c r="G28" s="339" t="s">
        <v>2</v>
      </c>
      <c r="H28" s="401">
        <v>7200</v>
      </c>
      <c r="I28" s="401">
        <v>7200</v>
      </c>
    </row>
    <row r="29" spans="1:12" ht="117.75" customHeight="1" x14ac:dyDescent="0.25">
      <c r="A29" s="400"/>
      <c r="B29" s="294" t="s">
        <v>518</v>
      </c>
      <c r="C29" s="294" t="s">
        <v>424</v>
      </c>
      <c r="D29" s="294" t="s">
        <v>517</v>
      </c>
      <c r="E29" s="294" t="s">
        <v>516</v>
      </c>
      <c r="F29" s="294" t="s">
        <v>515</v>
      </c>
      <c r="G29" s="294" t="s">
        <v>10</v>
      </c>
      <c r="H29" s="294" t="s">
        <v>10</v>
      </c>
      <c r="I29" s="294" t="s">
        <v>10</v>
      </c>
    </row>
    <row r="30" spans="1:12" ht="27" customHeight="1" x14ac:dyDescent="0.25">
      <c r="A30" s="313" t="s">
        <v>514</v>
      </c>
      <c r="B30" s="365" t="s">
        <v>513</v>
      </c>
      <c r="C30" s="320" t="s">
        <v>294</v>
      </c>
      <c r="D30" s="320" t="s">
        <v>512</v>
      </c>
      <c r="E30" s="399">
        <v>44926</v>
      </c>
      <c r="F30" s="321" t="s">
        <v>511</v>
      </c>
      <c r="G30" s="397" t="s">
        <v>408</v>
      </c>
      <c r="H30" s="364">
        <v>1100</v>
      </c>
      <c r="I30" s="396">
        <v>850</v>
      </c>
      <c r="K30" s="398"/>
      <c r="L30" s="398"/>
    </row>
    <row r="31" spans="1:12" ht="27.75" customHeight="1" x14ac:dyDescent="0.25">
      <c r="A31" s="316"/>
      <c r="B31" s="365"/>
      <c r="C31" s="314"/>
      <c r="D31" s="314"/>
      <c r="E31" s="365"/>
      <c r="F31" s="315"/>
      <c r="G31" s="380" t="s">
        <v>4</v>
      </c>
      <c r="H31" s="363">
        <v>0</v>
      </c>
      <c r="I31" s="317">
        <v>0</v>
      </c>
    </row>
    <row r="32" spans="1:12" ht="23.25" customHeight="1" x14ac:dyDescent="0.25">
      <c r="A32" s="316"/>
      <c r="B32" s="365"/>
      <c r="C32" s="314"/>
      <c r="D32" s="314"/>
      <c r="E32" s="365"/>
      <c r="F32" s="315"/>
      <c r="G32" s="380" t="s">
        <v>3</v>
      </c>
      <c r="H32" s="363">
        <v>0</v>
      </c>
      <c r="I32" s="317">
        <v>0</v>
      </c>
    </row>
    <row r="33" spans="1:9" ht="40.5" customHeight="1" x14ac:dyDescent="0.25">
      <c r="A33" s="316"/>
      <c r="B33" s="365"/>
      <c r="C33" s="314"/>
      <c r="D33" s="314"/>
      <c r="E33" s="365"/>
      <c r="F33" s="315"/>
      <c r="G33" s="380" t="s">
        <v>2</v>
      </c>
      <c r="H33" s="363">
        <v>1100</v>
      </c>
      <c r="I33" s="317">
        <v>850</v>
      </c>
    </row>
    <row r="34" spans="1:9" ht="120.75" customHeight="1" x14ac:dyDescent="0.25">
      <c r="A34" s="338"/>
      <c r="B34" s="294" t="s">
        <v>510</v>
      </c>
      <c r="C34" s="370" t="s">
        <v>291</v>
      </c>
      <c r="D34" s="294" t="s">
        <v>509</v>
      </c>
      <c r="E34" s="294" t="s">
        <v>98</v>
      </c>
      <c r="F34" s="361" t="s">
        <v>508</v>
      </c>
      <c r="G34" s="361" t="s">
        <v>10</v>
      </c>
      <c r="H34" s="361" t="s">
        <v>10</v>
      </c>
      <c r="I34" s="361" t="s">
        <v>10</v>
      </c>
    </row>
    <row r="35" spans="1:9" ht="30.75" customHeight="1" x14ac:dyDescent="0.25">
      <c r="A35" s="313" t="s">
        <v>507</v>
      </c>
      <c r="B35" s="320" t="s">
        <v>506</v>
      </c>
      <c r="C35" s="320" t="s">
        <v>294</v>
      </c>
      <c r="D35" s="320" t="s">
        <v>505</v>
      </c>
      <c r="E35" s="321">
        <v>44926</v>
      </c>
      <c r="F35" s="321" t="s">
        <v>504</v>
      </c>
      <c r="G35" s="397" t="s">
        <v>408</v>
      </c>
      <c r="H35" s="396">
        <v>0</v>
      </c>
      <c r="I35" s="396">
        <v>0</v>
      </c>
    </row>
    <row r="36" spans="1:9" ht="29.25" customHeight="1" x14ac:dyDescent="0.25">
      <c r="A36" s="316"/>
      <c r="B36" s="314"/>
      <c r="C36" s="314"/>
      <c r="D36" s="314"/>
      <c r="E36" s="314"/>
      <c r="F36" s="315"/>
      <c r="G36" s="380" t="s">
        <v>4</v>
      </c>
      <c r="H36" s="317">
        <v>0</v>
      </c>
      <c r="I36" s="317">
        <v>0</v>
      </c>
    </row>
    <row r="37" spans="1:9" ht="35.25" customHeight="1" x14ac:dyDescent="0.25">
      <c r="A37" s="316"/>
      <c r="B37" s="314"/>
      <c r="C37" s="314"/>
      <c r="D37" s="314"/>
      <c r="E37" s="314"/>
      <c r="F37" s="315"/>
      <c r="G37" s="380" t="s">
        <v>3</v>
      </c>
      <c r="H37" s="317">
        <v>0</v>
      </c>
      <c r="I37" s="317">
        <v>0</v>
      </c>
    </row>
    <row r="38" spans="1:9" ht="39" customHeight="1" x14ac:dyDescent="0.25">
      <c r="A38" s="316"/>
      <c r="B38" s="314"/>
      <c r="C38" s="314"/>
      <c r="D38" s="314"/>
      <c r="E38" s="314"/>
      <c r="F38" s="315"/>
      <c r="G38" s="380" t="s">
        <v>2</v>
      </c>
      <c r="H38" s="395">
        <v>0</v>
      </c>
      <c r="I38" s="317">
        <v>0</v>
      </c>
    </row>
    <row r="39" spans="1:9" ht="75" hidden="1" customHeight="1" x14ac:dyDescent="0.25">
      <c r="A39" s="308"/>
      <c r="B39" s="309"/>
      <c r="C39" s="309"/>
      <c r="D39" s="309"/>
      <c r="E39" s="309"/>
      <c r="F39" s="310"/>
      <c r="G39" s="394"/>
      <c r="H39" s="393"/>
      <c r="I39" s="393"/>
    </row>
    <row r="40" spans="1:9" ht="58.5" customHeight="1" x14ac:dyDescent="0.25">
      <c r="A40" s="338"/>
      <c r="B40" s="294" t="s">
        <v>503</v>
      </c>
      <c r="C40" s="294" t="s">
        <v>291</v>
      </c>
      <c r="D40" s="294" t="s">
        <v>502</v>
      </c>
      <c r="E40" s="361" t="s">
        <v>38</v>
      </c>
      <c r="F40" s="294" t="s">
        <v>501</v>
      </c>
      <c r="G40" s="361" t="s">
        <v>10</v>
      </c>
      <c r="H40" s="361" t="s">
        <v>10</v>
      </c>
      <c r="I40" s="361" t="s">
        <v>10</v>
      </c>
    </row>
    <row r="41" spans="1:9" ht="49.5" customHeight="1" x14ac:dyDescent="0.25">
      <c r="A41" s="338"/>
      <c r="B41" s="294" t="s">
        <v>500</v>
      </c>
      <c r="C41" s="294" t="s">
        <v>291</v>
      </c>
      <c r="D41" s="294" t="s">
        <v>499</v>
      </c>
      <c r="E41" s="361" t="s">
        <v>38</v>
      </c>
      <c r="F41" s="294" t="s">
        <v>498</v>
      </c>
      <c r="G41" s="361" t="s">
        <v>10</v>
      </c>
      <c r="H41" s="361" t="s">
        <v>10</v>
      </c>
      <c r="I41" s="361" t="s">
        <v>10</v>
      </c>
    </row>
    <row r="42" spans="1:9" ht="14.45" customHeight="1" x14ac:dyDescent="0.25">
      <c r="A42" s="329" t="s">
        <v>386</v>
      </c>
      <c r="B42" s="337" t="s">
        <v>497</v>
      </c>
      <c r="C42" s="337" t="s">
        <v>10</v>
      </c>
      <c r="D42" s="337" t="s">
        <v>496</v>
      </c>
      <c r="E42" s="359" t="s">
        <v>10</v>
      </c>
      <c r="F42" s="359" t="s">
        <v>10</v>
      </c>
      <c r="G42" s="390" t="s">
        <v>408</v>
      </c>
      <c r="H42" s="367">
        <v>0</v>
      </c>
      <c r="I42" s="367">
        <v>0</v>
      </c>
    </row>
    <row r="43" spans="1:9" ht="18" customHeight="1" x14ac:dyDescent="0.25">
      <c r="A43" s="332"/>
      <c r="B43" s="331"/>
      <c r="C43" s="331"/>
      <c r="D43" s="331"/>
      <c r="E43" s="354"/>
      <c r="F43" s="354"/>
      <c r="G43" s="389"/>
      <c r="H43" s="366"/>
      <c r="I43" s="366"/>
    </row>
    <row r="44" spans="1:9" ht="24.75" customHeight="1" x14ac:dyDescent="0.25">
      <c r="A44" s="332"/>
      <c r="B44" s="331"/>
      <c r="C44" s="331"/>
      <c r="D44" s="331"/>
      <c r="E44" s="354"/>
      <c r="F44" s="354"/>
      <c r="G44" s="380" t="s">
        <v>4</v>
      </c>
      <c r="H44" s="317">
        <v>0</v>
      </c>
      <c r="I44" s="317">
        <v>0</v>
      </c>
    </row>
    <row r="45" spans="1:9" ht="27.75" customHeight="1" x14ac:dyDescent="0.25">
      <c r="A45" s="332"/>
      <c r="B45" s="331"/>
      <c r="C45" s="331"/>
      <c r="D45" s="331"/>
      <c r="E45" s="354"/>
      <c r="F45" s="354"/>
      <c r="G45" s="380" t="s">
        <v>3</v>
      </c>
      <c r="H45" s="317">
        <v>0</v>
      </c>
      <c r="I45" s="317">
        <v>0</v>
      </c>
    </row>
    <row r="46" spans="1:9" ht="18.75" customHeight="1" x14ac:dyDescent="0.25">
      <c r="A46" s="325"/>
      <c r="B46" s="327"/>
      <c r="C46" s="392"/>
      <c r="D46" s="327"/>
      <c r="E46" s="349"/>
      <c r="F46" s="349"/>
      <c r="G46" s="380" t="s">
        <v>2</v>
      </c>
      <c r="H46" s="391">
        <v>0</v>
      </c>
      <c r="I46" s="317">
        <v>0</v>
      </c>
    </row>
    <row r="47" spans="1:9" ht="14.45" customHeight="1" x14ac:dyDescent="0.25">
      <c r="A47" s="313" t="s">
        <v>384</v>
      </c>
      <c r="B47" s="320" t="s">
        <v>495</v>
      </c>
      <c r="C47" s="320" t="s">
        <v>294</v>
      </c>
      <c r="D47" s="320" t="s">
        <v>494</v>
      </c>
      <c r="E47" s="321">
        <v>44926</v>
      </c>
      <c r="F47" s="321" t="s">
        <v>493</v>
      </c>
      <c r="G47" s="390" t="s">
        <v>408</v>
      </c>
      <c r="H47" s="367">
        <v>0</v>
      </c>
      <c r="I47" s="367">
        <v>0</v>
      </c>
    </row>
    <row r="48" spans="1:9" ht="42.75" customHeight="1" x14ac:dyDescent="0.25">
      <c r="A48" s="316"/>
      <c r="B48" s="314"/>
      <c r="C48" s="314"/>
      <c r="D48" s="314"/>
      <c r="E48" s="314"/>
      <c r="F48" s="315"/>
      <c r="G48" s="389"/>
      <c r="H48" s="366"/>
      <c r="I48" s="366"/>
    </row>
    <row r="49" spans="1:9" ht="48.75" customHeight="1" x14ac:dyDescent="0.25">
      <c r="A49" s="316"/>
      <c r="B49" s="314"/>
      <c r="C49" s="314"/>
      <c r="D49" s="314"/>
      <c r="E49" s="314"/>
      <c r="F49" s="315"/>
      <c r="G49" s="380" t="s">
        <v>4</v>
      </c>
      <c r="H49" s="317">
        <v>0</v>
      </c>
      <c r="I49" s="317">
        <v>0</v>
      </c>
    </row>
    <row r="50" spans="1:9" ht="42" customHeight="1" x14ac:dyDescent="0.25">
      <c r="A50" s="316"/>
      <c r="B50" s="314"/>
      <c r="C50" s="314"/>
      <c r="D50" s="314"/>
      <c r="E50" s="314"/>
      <c r="F50" s="315"/>
      <c r="G50" s="380" t="s">
        <v>3</v>
      </c>
      <c r="H50" s="317">
        <v>0</v>
      </c>
      <c r="I50" s="317">
        <v>0</v>
      </c>
    </row>
    <row r="51" spans="1:9" ht="70.5" customHeight="1" x14ac:dyDescent="0.25">
      <c r="A51" s="308"/>
      <c r="B51" s="309"/>
      <c r="C51" s="309"/>
      <c r="D51" s="309"/>
      <c r="E51" s="309"/>
      <c r="F51" s="310"/>
      <c r="G51" s="380" t="s">
        <v>2</v>
      </c>
      <c r="H51" s="317">
        <v>0</v>
      </c>
      <c r="I51" s="317">
        <v>0</v>
      </c>
    </row>
    <row r="52" spans="1:9" ht="126" customHeight="1" x14ac:dyDescent="0.25">
      <c r="A52" s="338"/>
      <c r="B52" s="294" t="s">
        <v>492</v>
      </c>
      <c r="C52" s="294" t="s">
        <v>291</v>
      </c>
      <c r="D52" s="294" t="s">
        <v>491</v>
      </c>
      <c r="E52" s="361" t="s">
        <v>38</v>
      </c>
      <c r="F52" s="304" t="s">
        <v>490</v>
      </c>
      <c r="G52" s="361" t="s">
        <v>10</v>
      </c>
      <c r="H52" s="361" t="s">
        <v>10</v>
      </c>
      <c r="I52" s="361" t="s">
        <v>10</v>
      </c>
    </row>
    <row r="53" spans="1:9" x14ac:dyDescent="0.25">
      <c r="A53" s="303" t="s">
        <v>489</v>
      </c>
      <c r="B53" s="302"/>
      <c r="C53" s="302"/>
      <c r="D53" s="302"/>
      <c r="E53" s="302"/>
      <c r="F53" s="302"/>
      <c r="G53" s="302"/>
      <c r="H53" s="302"/>
      <c r="I53" s="301"/>
    </row>
    <row r="54" spans="1:9" ht="3" customHeight="1" x14ac:dyDescent="0.25">
      <c r="A54" s="388"/>
      <c r="B54" s="387"/>
      <c r="C54" s="387"/>
      <c r="D54" s="387"/>
      <c r="E54" s="387"/>
      <c r="F54" s="387"/>
      <c r="G54" s="387"/>
      <c r="H54" s="387"/>
      <c r="I54" s="386"/>
    </row>
    <row r="55" spans="1:9" ht="15" hidden="1" customHeight="1" x14ac:dyDescent="0.25">
      <c r="A55" s="388"/>
      <c r="B55" s="387"/>
      <c r="C55" s="387"/>
      <c r="D55" s="387"/>
      <c r="E55" s="387"/>
      <c r="F55" s="387"/>
      <c r="G55" s="387"/>
      <c r="H55" s="387"/>
      <c r="I55" s="386"/>
    </row>
    <row r="56" spans="1:9" ht="15" hidden="1" customHeight="1" x14ac:dyDescent="0.25">
      <c r="A56" s="388"/>
      <c r="B56" s="387"/>
      <c r="C56" s="387"/>
      <c r="D56" s="387"/>
      <c r="E56" s="387"/>
      <c r="F56" s="387"/>
      <c r="G56" s="387"/>
      <c r="H56" s="387"/>
      <c r="I56" s="386"/>
    </row>
    <row r="57" spans="1:9" ht="17.25" customHeight="1" x14ac:dyDescent="0.25">
      <c r="A57" s="385"/>
      <c r="B57" s="384"/>
      <c r="C57" s="384"/>
      <c r="D57" s="384"/>
      <c r="E57" s="384"/>
      <c r="F57" s="384"/>
      <c r="G57" s="384"/>
      <c r="H57" s="384"/>
      <c r="I57" s="383"/>
    </row>
    <row r="58" spans="1:9" ht="27" customHeight="1" x14ac:dyDescent="0.25">
      <c r="A58" s="329" t="s">
        <v>374</v>
      </c>
      <c r="B58" s="337" t="s">
        <v>488</v>
      </c>
      <c r="C58" s="337" t="s">
        <v>10</v>
      </c>
      <c r="D58" s="382" t="s">
        <v>486</v>
      </c>
      <c r="E58" s="381" t="s">
        <v>10</v>
      </c>
      <c r="F58" s="381" t="s">
        <v>10</v>
      </c>
      <c r="G58" s="380" t="s">
        <v>408</v>
      </c>
      <c r="H58" s="364">
        <f>H61+H60+H59</f>
        <v>1275.3</v>
      </c>
      <c r="I58" s="364">
        <f>I62+I93</f>
        <v>3729.74</v>
      </c>
    </row>
    <row r="59" spans="1:9" ht="22.5" customHeight="1" x14ac:dyDescent="0.25">
      <c r="A59" s="332"/>
      <c r="B59" s="331"/>
      <c r="C59" s="331"/>
      <c r="D59" s="382"/>
      <c r="E59" s="381"/>
      <c r="F59" s="381"/>
      <c r="G59" s="380" t="s">
        <v>4</v>
      </c>
      <c r="H59" s="363">
        <v>0</v>
      </c>
      <c r="I59" s="363">
        <v>0</v>
      </c>
    </row>
    <row r="60" spans="1:9" ht="21" customHeight="1" x14ac:dyDescent="0.25">
      <c r="A60" s="332"/>
      <c r="B60" s="331"/>
      <c r="C60" s="331"/>
      <c r="D60" s="382"/>
      <c r="E60" s="381"/>
      <c r="F60" s="381"/>
      <c r="G60" s="380" t="s">
        <v>3</v>
      </c>
      <c r="H60" s="363">
        <v>0</v>
      </c>
      <c r="I60" s="363">
        <v>0</v>
      </c>
    </row>
    <row r="61" spans="1:9" ht="22.5" customHeight="1" x14ac:dyDescent="0.25">
      <c r="A61" s="332"/>
      <c r="B61" s="331"/>
      <c r="C61" s="331"/>
      <c r="D61" s="382"/>
      <c r="E61" s="381"/>
      <c r="F61" s="381"/>
      <c r="G61" s="380" t="s">
        <v>2</v>
      </c>
      <c r="H61" s="363">
        <v>1275.3</v>
      </c>
      <c r="I61" s="363">
        <f>I62</f>
        <v>3729.74</v>
      </c>
    </row>
    <row r="62" spans="1:9" ht="13.5" customHeight="1" x14ac:dyDescent="0.25">
      <c r="A62" s="313" t="s">
        <v>372</v>
      </c>
      <c r="B62" s="320" t="s">
        <v>487</v>
      </c>
      <c r="C62" s="320" t="s">
        <v>294</v>
      </c>
      <c r="D62" s="320" t="s">
        <v>486</v>
      </c>
      <c r="E62" s="321">
        <v>44926</v>
      </c>
      <c r="F62" s="320" t="s">
        <v>485</v>
      </c>
      <c r="G62" s="313" t="s">
        <v>408</v>
      </c>
      <c r="H62" s="379">
        <v>1275.3</v>
      </c>
      <c r="I62" s="378">
        <f>I64+I65+I66</f>
        <v>3729.74</v>
      </c>
    </row>
    <row r="63" spans="1:9" ht="22.5" customHeight="1" x14ac:dyDescent="0.25">
      <c r="A63" s="316"/>
      <c r="B63" s="314"/>
      <c r="C63" s="314"/>
      <c r="D63" s="314"/>
      <c r="E63" s="315"/>
      <c r="F63" s="314"/>
      <c r="G63" s="308"/>
      <c r="H63" s="377"/>
      <c r="I63" s="376"/>
    </row>
    <row r="64" spans="1:9" ht="30" customHeight="1" x14ac:dyDescent="0.25">
      <c r="A64" s="316"/>
      <c r="B64" s="314"/>
      <c r="C64" s="314"/>
      <c r="D64" s="314"/>
      <c r="E64" s="315"/>
      <c r="F64" s="314"/>
      <c r="G64" s="284" t="s">
        <v>4</v>
      </c>
      <c r="H64" s="375">
        <v>0</v>
      </c>
      <c r="I64" s="374">
        <v>0</v>
      </c>
    </row>
    <row r="65" spans="1:9" ht="27.75" customHeight="1" x14ac:dyDescent="0.25">
      <c r="A65" s="316"/>
      <c r="B65" s="314"/>
      <c r="C65" s="314"/>
      <c r="D65" s="314"/>
      <c r="E65" s="315"/>
      <c r="F65" s="314"/>
      <c r="G65" s="284" t="s">
        <v>3</v>
      </c>
      <c r="H65" s="375">
        <v>0</v>
      </c>
      <c r="I65" s="374">
        <v>0</v>
      </c>
    </row>
    <row r="66" spans="1:9" ht="36.75" customHeight="1" x14ac:dyDescent="0.25">
      <c r="A66" s="308"/>
      <c r="B66" s="309"/>
      <c r="C66" s="309"/>
      <c r="D66" s="309"/>
      <c r="E66" s="310"/>
      <c r="F66" s="309"/>
      <c r="G66" s="284" t="s">
        <v>2</v>
      </c>
      <c r="H66" s="375">
        <v>1275.3</v>
      </c>
      <c r="I66" s="374">
        <v>3729.74</v>
      </c>
    </row>
    <row r="67" spans="1:9" ht="98.25" customHeight="1" x14ac:dyDescent="0.25">
      <c r="A67" s="338"/>
      <c r="B67" s="294" t="s">
        <v>484</v>
      </c>
      <c r="C67" s="294" t="s">
        <v>291</v>
      </c>
      <c r="D67" s="294" t="s">
        <v>444</v>
      </c>
      <c r="E67" s="294" t="s">
        <v>483</v>
      </c>
      <c r="F67" s="304" t="s">
        <v>482</v>
      </c>
      <c r="G67" s="294" t="s">
        <v>10</v>
      </c>
      <c r="H67" s="294" t="s">
        <v>10</v>
      </c>
      <c r="I67" s="294" t="s">
        <v>10</v>
      </c>
    </row>
    <row r="68" spans="1:9" ht="112.5" customHeight="1" x14ac:dyDescent="0.25">
      <c r="A68" s="338"/>
      <c r="B68" s="294" t="s">
        <v>481</v>
      </c>
      <c r="C68" s="294" t="s">
        <v>291</v>
      </c>
      <c r="D68" s="294" t="s">
        <v>480</v>
      </c>
      <c r="E68" s="294" t="s">
        <v>38</v>
      </c>
      <c r="F68" s="304" t="s">
        <v>479</v>
      </c>
      <c r="G68" s="294" t="s">
        <v>10</v>
      </c>
      <c r="H68" s="294" t="s">
        <v>10</v>
      </c>
      <c r="I68" s="294" t="s">
        <v>10</v>
      </c>
    </row>
    <row r="69" spans="1:9" ht="14.45" customHeight="1" x14ac:dyDescent="0.25">
      <c r="A69" s="313" t="s">
        <v>478</v>
      </c>
      <c r="B69" s="365" t="s">
        <v>477</v>
      </c>
      <c r="C69" s="320" t="s">
        <v>294</v>
      </c>
      <c r="D69" s="365" t="s">
        <v>476</v>
      </c>
      <c r="E69" s="321">
        <v>44926</v>
      </c>
      <c r="F69" s="320" t="s">
        <v>475</v>
      </c>
      <c r="G69" s="313" t="s">
        <v>408</v>
      </c>
      <c r="H69" s="373">
        <v>0</v>
      </c>
      <c r="I69" s="373">
        <v>0</v>
      </c>
    </row>
    <row r="70" spans="1:9" ht="24.75" customHeight="1" x14ac:dyDescent="0.25">
      <c r="A70" s="316"/>
      <c r="B70" s="365"/>
      <c r="C70" s="314"/>
      <c r="D70" s="365"/>
      <c r="E70" s="314"/>
      <c r="F70" s="314"/>
      <c r="G70" s="308"/>
      <c r="H70" s="373"/>
      <c r="I70" s="373"/>
    </row>
    <row r="71" spans="1:9" ht="24" customHeight="1" x14ac:dyDescent="0.25">
      <c r="A71" s="316"/>
      <c r="B71" s="365"/>
      <c r="C71" s="314"/>
      <c r="D71" s="365"/>
      <c r="E71" s="314"/>
      <c r="F71" s="314"/>
      <c r="G71" s="284" t="s">
        <v>4</v>
      </c>
      <c r="H71" s="323">
        <v>0</v>
      </c>
      <c r="I71" s="323">
        <v>0</v>
      </c>
    </row>
    <row r="72" spans="1:9" ht="36.75" customHeight="1" x14ac:dyDescent="0.25">
      <c r="A72" s="316"/>
      <c r="B72" s="365"/>
      <c r="C72" s="314"/>
      <c r="D72" s="365"/>
      <c r="E72" s="314"/>
      <c r="F72" s="314"/>
      <c r="G72" s="284" t="s">
        <v>3</v>
      </c>
      <c r="H72" s="323">
        <v>0</v>
      </c>
      <c r="I72" s="323">
        <v>0</v>
      </c>
    </row>
    <row r="73" spans="1:9" ht="32.25" customHeight="1" x14ac:dyDescent="0.25">
      <c r="A73" s="308"/>
      <c r="B73" s="365"/>
      <c r="C73" s="309"/>
      <c r="D73" s="365"/>
      <c r="E73" s="309"/>
      <c r="F73" s="309"/>
      <c r="G73" s="284" t="s">
        <v>2</v>
      </c>
      <c r="H73" s="323">
        <v>0</v>
      </c>
      <c r="I73" s="323">
        <v>0</v>
      </c>
    </row>
    <row r="74" spans="1:9" ht="337.5" customHeight="1" x14ac:dyDescent="0.25">
      <c r="A74" s="372"/>
      <c r="B74" s="294" t="s">
        <v>474</v>
      </c>
      <c r="C74" s="294" t="s">
        <v>291</v>
      </c>
      <c r="D74" s="294" t="s">
        <v>470</v>
      </c>
      <c r="E74" s="361" t="s">
        <v>473</v>
      </c>
      <c r="F74" s="304" t="s">
        <v>472</v>
      </c>
      <c r="G74" s="294" t="s">
        <v>10</v>
      </c>
      <c r="H74" s="294" t="s">
        <v>10</v>
      </c>
      <c r="I74" s="294" t="s">
        <v>10</v>
      </c>
    </row>
    <row r="75" spans="1:9" ht="335.25" customHeight="1" x14ac:dyDescent="0.25">
      <c r="A75" s="371"/>
      <c r="B75" s="294" t="s">
        <v>471</v>
      </c>
      <c r="C75" s="294" t="s">
        <v>291</v>
      </c>
      <c r="D75" s="370" t="s">
        <v>470</v>
      </c>
      <c r="E75" s="361" t="s">
        <v>469</v>
      </c>
      <c r="F75" s="369" t="s">
        <v>468</v>
      </c>
      <c r="G75" s="294" t="s">
        <v>10</v>
      </c>
      <c r="H75" s="294" t="s">
        <v>10</v>
      </c>
      <c r="I75" s="294" t="s">
        <v>10</v>
      </c>
    </row>
    <row r="76" spans="1:9" ht="14.45" customHeight="1" x14ac:dyDescent="0.25">
      <c r="A76" s="313" t="s">
        <v>467</v>
      </c>
      <c r="B76" s="365" t="s">
        <v>466</v>
      </c>
      <c r="C76" s="320" t="s">
        <v>294</v>
      </c>
      <c r="D76" s="320" t="s">
        <v>465</v>
      </c>
      <c r="E76" s="321">
        <v>44926</v>
      </c>
      <c r="F76" s="320" t="s">
        <v>464</v>
      </c>
      <c r="G76" s="313" t="s">
        <v>408</v>
      </c>
      <c r="H76" s="368">
        <v>0</v>
      </c>
      <c r="I76" s="368">
        <v>0</v>
      </c>
    </row>
    <row r="77" spans="1:9" ht="24" customHeight="1" x14ac:dyDescent="0.25">
      <c r="A77" s="316"/>
      <c r="B77" s="365"/>
      <c r="C77" s="314"/>
      <c r="D77" s="314"/>
      <c r="E77" s="315"/>
      <c r="F77" s="314"/>
      <c r="G77" s="308"/>
      <c r="H77" s="368"/>
      <c r="I77" s="368"/>
    </row>
    <row r="78" spans="1:9" ht="28.5" customHeight="1" x14ac:dyDescent="0.25">
      <c r="A78" s="316"/>
      <c r="B78" s="365"/>
      <c r="C78" s="314"/>
      <c r="D78" s="314"/>
      <c r="E78" s="315"/>
      <c r="F78" s="314"/>
      <c r="G78" s="284" t="s">
        <v>4</v>
      </c>
      <c r="H78" s="323">
        <v>0</v>
      </c>
      <c r="I78" s="323">
        <v>0</v>
      </c>
    </row>
    <row r="79" spans="1:9" ht="24.75" customHeight="1" x14ac:dyDescent="0.25">
      <c r="A79" s="316"/>
      <c r="B79" s="365"/>
      <c r="C79" s="314"/>
      <c r="D79" s="314"/>
      <c r="E79" s="315"/>
      <c r="F79" s="314"/>
      <c r="G79" s="284" t="s">
        <v>3</v>
      </c>
      <c r="H79" s="323">
        <v>0</v>
      </c>
      <c r="I79" s="323">
        <v>0</v>
      </c>
    </row>
    <row r="80" spans="1:9" ht="29.25" customHeight="1" x14ac:dyDescent="0.25">
      <c r="A80" s="308"/>
      <c r="B80" s="365"/>
      <c r="C80" s="309"/>
      <c r="D80" s="309"/>
      <c r="E80" s="310"/>
      <c r="F80" s="309"/>
      <c r="G80" s="284" t="s">
        <v>2</v>
      </c>
      <c r="H80" s="323">
        <v>0</v>
      </c>
      <c r="I80" s="323">
        <v>0</v>
      </c>
    </row>
    <row r="81" spans="1:9" ht="104.25" customHeight="1" x14ac:dyDescent="0.25">
      <c r="A81" s="338"/>
      <c r="B81" s="294" t="s">
        <v>463</v>
      </c>
      <c r="C81" s="294" t="s">
        <v>291</v>
      </c>
      <c r="D81" s="294" t="s">
        <v>462</v>
      </c>
      <c r="E81" s="361" t="s">
        <v>38</v>
      </c>
      <c r="F81" s="304" t="s">
        <v>461</v>
      </c>
      <c r="G81" s="294" t="s">
        <v>10</v>
      </c>
      <c r="H81" s="294" t="s">
        <v>10</v>
      </c>
      <c r="I81" s="294" t="s">
        <v>10</v>
      </c>
    </row>
    <row r="82" spans="1:9" ht="14.45" customHeight="1" x14ac:dyDescent="0.25">
      <c r="A82" s="313" t="s">
        <v>460</v>
      </c>
      <c r="B82" s="365" t="s">
        <v>459</v>
      </c>
      <c r="C82" s="320" t="s">
        <v>294</v>
      </c>
      <c r="D82" s="320" t="s">
        <v>458</v>
      </c>
      <c r="E82" s="321">
        <v>44926</v>
      </c>
      <c r="F82" s="320" t="s">
        <v>457</v>
      </c>
      <c r="G82" s="313" t="s">
        <v>408</v>
      </c>
      <c r="H82" s="367">
        <v>0</v>
      </c>
      <c r="I82" s="367">
        <v>0</v>
      </c>
    </row>
    <row r="83" spans="1:9" ht="25.5" customHeight="1" x14ac:dyDescent="0.25">
      <c r="A83" s="316"/>
      <c r="B83" s="365"/>
      <c r="C83" s="314"/>
      <c r="D83" s="314"/>
      <c r="E83" s="315"/>
      <c r="F83" s="314"/>
      <c r="G83" s="308"/>
      <c r="H83" s="366"/>
      <c r="I83" s="366"/>
    </row>
    <row r="84" spans="1:9" ht="25.5" customHeight="1" x14ac:dyDescent="0.25">
      <c r="A84" s="316"/>
      <c r="B84" s="365"/>
      <c r="C84" s="314"/>
      <c r="D84" s="314"/>
      <c r="E84" s="315"/>
      <c r="F84" s="314"/>
      <c r="G84" s="284" t="s">
        <v>4</v>
      </c>
      <c r="H84" s="323">
        <v>0</v>
      </c>
      <c r="I84" s="323">
        <v>0</v>
      </c>
    </row>
    <row r="85" spans="1:9" ht="28.5" customHeight="1" x14ac:dyDescent="0.25">
      <c r="A85" s="316"/>
      <c r="B85" s="365"/>
      <c r="C85" s="314"/>
      <c r="D85" s="314"/>
      <c r="E85" s="315"/>
      <c r="F85" s="314"/>
      <c r="G85" s="284" t="s">
        <v>3</v>
      </c>
      <c r="H85" s="323">
        <v>0</v>
      </c>
      <c r="I85" s="323">
        <v>0</v>
      </c>
    </row>
    <row r="86" spans="1:9" ht="42.75" customHeight="1" x14ac:dyDescent="0.25">
      <c r="A86" s="308"/>
      <c r="B86" s="365"/>
      <c r="C86" s="309"/>
      <c r="D86" s="309"/>
      <c r="E86" s="310"/>
      <c r="F86" s="309"/>
      <c r="G86" s="284" t="s">
        <v>2</v>
      </c>
      <c r="H86" s="323">
        <v>0</v>
      </c>
      <c r="I86" s="323">
        <v>0</v>
      </c>
    </row>
    <row r="87" spans="1:9" ht="101.25" customHeight="1" x14ac:dyDescent="0.25">
      <c r="A87" s="338"/>
      <c r="B87" s="294" t="s">
        <v>456</v>
      </c>
      <c r="C87" s="294" t="s">
        <v>291</v>
      </c>
      <c r="D87" s="294" t="s">
        <v>453</v>
      </c>
      <c r="E87" s="361" t="s">
        <v>38</v>
      </c>
      <c r="F87" s="304" t="s">
        <v>455</v>
      </c>
      <c r="G87" s="361" t="s">
        <v>10</v>
      </c>
      <c r="H87" s="361" t="s">
        <v>10</v>
      </c>
      <c r="I87" s="361" t="s">
        <v>10</v>
      </c>
    </row>
    <row r="88" spans="1:9" ht="102.75" customHeight="1" x14ac:dyDescent="0.25">
      <c r="A88" s="338"/>
      <c r="B88" s="294" t="s">
        <v>454</v>
      </c>
      <c r="C88" s="294" t="s">
        <v>291</v>
      </c>
      <c r="D88" s="294" t="s">
        <v>453</v>
      </c>
      <c r="E88" s="361" t="s">
        <v>38</v>
      </c>
      <c r="F88" s="304" t="s">
        <v>452</v>
      </c>
      <c r="G88" s="361" t="s">
        <v>10</v>
      </c>
      <c r="H88" s="361" t="s">
        <v>10</v>
      </c>
      <c r="I88" s="361" t="s">
        <v>10</v>
      </c>
    </row>
    <row r="89" spans="1:9" ht="173.25" customHeight="1" x14ac:dyDescent="0.25">
      <c r="A89" s="338"/>
      <c r="B89" s="294" t="s">
        <v>451</v>
      </c>
      <c r="C89" s="294" t="s">
        <v>291</v>
      </c>
      <c r="D89" s="294" t="s">
        <v>450</v>
      </c>
      <c r="E89" s="361" t="s">
        <v>38</v>
      </c>
      <c r="F89" s="304" t="s">
        <v>449</v>
      </c>
      <c r="G89" s="294" t="s">
        <v>10</v>
      </c>
      <c r="H89" s="294" t="s">
        <v>10</v>
      </c>
      <c r="I89" s="294" t="s">
        <v>10</v>
      </c>
    </row>
    <row r="90" spans="1:9" ht="28.5" customHeight="1" x14ac:dyDescent="0.25">
      <c r="A90" s="346" t="s">
        <v>448</v>
      </c>
      <c r="B90" s="320" t="s">
        <v>447</v>
      </c>
      <c r="C90" s="320" t="s">
        <v>294</v>
      </c>
      <c r="D90" s="320" t="s">
        <v>444</v>
      </c>
      <c r="E90" s="321">
        <v>44926</v>
      </c>
      <c r="F90" s="320" t="s">
        <v>446</v>
      </c>
      <c r="G90" s="274" t="s">
        <v>408</v>
      </c>
      <c r="H90" s="364">
        <v>0</v>
      </c>
      <c r="I90" s="364">
        <v>0</v>
      </c>
    </row>
    <row r="91" spans="1:9" ht="33" customHeight="1" x14ac:dyDescent="0.25">
      <c r="A91" s="343"/>
      <c r="B91" s="314"/>
      <c r="C91" s="314"/>
      <c r="D91" s="314"/>
      <c r="E91" s="315"/>
      <c r="F91" s="314"/>
      <c r="G91" s="274" t="s">
        <v>4</v>
      </c>
      <c r="H91" s="363">
        <v>0</v>
      </c>
      <c r="I91" s="363">
        <v>0</v>
      </c>
    </row>
    <row r="92" spans="1:9" ht="32.25" customHeight="1" x14ac:dyDescent="0.25">
      <c r="A92" s="343"/>
      <c r="B92" s="314"/>
      <c r="C92" s="314"/>
      <c r="D92" s="314"/>
      <c r="E92" s="315"/>
      <c r="F92" s="314"/>
      <c r="G92" s="274" t="s">
        <v>3</v>
      </c>
      <c r="H92" s="363">
        <v>0</v>
      </c>
      <c r="I92" s="363">
        <v>0</v>
      </c>
    </row>
    <row r="93" spans="1:9" ht="33" customHeight="1" x14ac:dyDescent="0.25">
      <c r="A93" s="341"/>
      <c r="B93" s="309"/>
      <c r="C93" s="309"/>
      <c r="D93" s="309"/>
      <c r="E93" s="310"/>
      <c r="F93" s="309"/>
      <c r="G93" s="274" t="s">
        <v>2</v>
      </c>
      <c r="H93" s="363">
        <v>0</v>
      </c>
      <c r="I93" s="363">
        <v>0</v>
      </c>
    </row>
    <row r="94" spans="1:9" ht="119.25" customHeight="1" x14ac:dyDescent="0.25">
      <c r="A94" s="362"/>
      <c r="B94" s="294" t="s">
        <v>445</v>
      </c>
      <c r="C94" s="294" t="s">
        <v>294</v>
      </c>
      <c r="D94" s="294" t="s">
        <v>444</v>
      </c>
      <c r="E94" s="361" t="s">
        <v>443</v>
      </c>
      <c r="F94" s="360" t="s">
        <v>442</v>
      </c>
      <c r="G94" s="294" t="s">
        <v>10</v>
      </c>
      <c r="H94" s="294" t="s">
        <v>10</v>
      </c>
      <c r="I94" s="294" t="s">
        <v>10</v>
      </c>
    </row>
    <row r="95" spans="1:9" ht="29.25" customHeight="1" x14ac:dyDescent="0.25">
      <c r="A95" s="329">
        <v>4</v>
      </c>
      <c r="B95" s="337" t="s">
        <v>441</v>
      </c>
      <c r="C95" s="337" t="s">
        <v>10</v>
      </c>
      <c r="D95" s="337" t="s">
        <v>440</v>
      </c>
      <c r="E95" s="359" t="s">
        <v>10</v>
      </c>
      <c r="F95" s="359" t="s">
        <v>10</v>
      </c>
      <c r="G95" s="329" t="s">
        <v>408</v>
      </c>
      <c r="H95" s="358">
        <v>0</v>
      </c>
      <c r="I95" s="358">
        <v>0</v>
      </c>
    </row>
    <row r="96" spans="1:9" ht="3" hidden="1" customHeight="1" x14ac:dyDescent="0.25">
      <c r="A96" s="332"/>
      <c r="B96" s="331"/>
      <c r="C96" s="331"/>
      <c r="D96" s="331"/>
      <c r="E96" s="354"/>
      <c r="F96" s="354"/>
      <c r="G96" s="325"/>
      <c r="H96" s="358"/>
      <c r="I96" s="358"/>
    </row>
    <row r="97" spans="1:9" ht="29.25" customHeight="1" x14ac:dyDescent="0.25">
      <c r="A97" s="332"/>
      <c r="B97" s="331"/>
      <c r="C97" s="331"/>
      <c r="D97" s="331"/>
      <c r="E97" s="354"/>
      <c r="F97" s="354"/>
      <c r="G97" s="334" t="s">
        <v>4</v>
      </c>
      <c r="H97" s="357">
        <v>0</v>
      </c>
      <c r="I97" s="357">
        <v>0</v>
      </c>
    </row>
    <row r="98" spans="1:9" ht="25.5" customHeight="1" x14ac:dyDescent="0.25">
      <c r="A98" s="332"/>
      <c r="B98" s="331"/>
      <c r="C98" s="331"/>
      <c r="D98" s="331"/>
      <c r="E98" s="354"/>
      <c r="F98" s="354"/>
      <c r="G98" s="334" t="s">
        <v>3</v>
      </c>
      <c r="H98" s="357">
        <v>0</v>
      </c>
      <c r="I98" s="357">
        <v>0</v>
      </c>
    </row>
    <row r="99" spans="1:9" ht="24" customHeight="1" x14ac:dyDescent="0.25">
      <c r="A99" s="332"/>
      <c r="B99" s="331"/>
      <c r="C99" s="331"/>
      <c r="D99" s="331"/>
      <c r="E99" s="354"/>
      <c r="F99" s="354"/>
      <c r="G99" s="329" t="s">
        <v>2</v>
      </c>
      <c r="H99" s="357">
        <v>0</v>
      </c>
      <c r="I99" s="357">
        <v>0</v>
      </c>
    </row>
    <row r="100" spans="1:9" ht="77.099999999999994" hidden="1" customHeight="1" x14ac:dyDescent="0.25">
      <c r="A100" s="356"/>
      <c r="B100" s="355"/>
      <c r="C100" s="331"/>
      <c r="D100" s="331"/>
      <c r="E100" s="354"/>
      <c r="F100" s="354"/>
      <c r="G100" s="325"/>
      <c r="H100" s="352"/>
      <c r="I100" s="352"/>
    </row>
    <row r="101" spans="1:9" ht="40.5" hidden="1" customHeight="1" x14ac:dyDescent="0.25">
      <c r="A101" s="356"/>
      <c r="B101" s="355"/>
      <c r="C101" s="331"/>
      <c r="D101" s="331"/>
      <c r="E101" s="354"/>
      <c r="F101" s="354"/>
      <c r="G101" s="353"/>
      <c r="H101" s="352"/>
      <c r="I101" s="352"/>
    </row>
    <row r="102" spans="1:9" ht="77.099999999999994" hidden="1" customHeight="1" x14ac:dyDescent="0.25">
      <c r="A102" s="356"/>
      <c r="B102" s="355"/>
      <c r="C102" s="331"/>
      <c r="D102" s="331"/>
      <c r="E102" s="354"/>
      <c r="F102" s="354"/>
      <c r="G102" s="353"/>
      <c r="H102" s="352"/>
      <c r="I102" s="352"/>
    </row>
    <row r="103" spans="1:9" ht="102" hidden="1" customHeight="1" x14ac:dyDescent="0.25">
      <c r="A103" s="351"/>
      <c r="B103" s="350"/>
      <c r="C103" s="327"/>
      <c r="D103" s="327"/>
      <c r="E103" s="349"/>
      <c r="F103" s="349"/>
      <c r="G103" s="348"/>
      <c r="H103" s="347"/>
      <c r="I103" s="347"/>
    </row>
    <row r="104" spans="1:9" ht="24.75" customHeight="1" x14ac:dyDescent="0.25">
      <c r="A104" s="346" t="s">
        <v>367</v>
      </c>
      <c r="B104" s="320" t="s">
        <v>439</v>
      </c>
      <c r="C104" s="320" t="s">
        <v>294</v>
      </c>
      <c r="D104" s="320" t="s">
        <v>438</v>
      </c>
      <c r="E104" s="345">
        <v>44926</v>
      </c>
      <c r="F104" s="320" t="s">
        <v>437</v>
      </c>
      <c r="G104" s="274" t="s">
        <v>408</v>
      </c>
      <c r="H104" s="344">
        <v>0</v>
      </c>
      <c r="I104" s="344">
        <v>0</v>
      </c>
    </row>
    <row r="105" spans="1:9" ht="27" customHeight="1" x14ac:dyDescent="0.25">
      <c r="A105" s="343"/>
      <c r="B105" s="314"/>
      <c r="C105" s="314"/>
      <c r="D105" s="314"/>
      <c r="E105" s="342"/>
      <c r="F105" s="314"/>
      <c r="G105" s="274" t="s">
        <v>4</v>
      </c>
      <c r="H105" s="339">
        <v>0</v>
      </c>
      <c r="I105" s="339">
        <v>0</v>
      </c>
    </row>
    <row r="106" spans="1:9" ht="24" customHeight="1" x14ac:dyDescent="0.25">
      <c r="A106" s="343"/>
      <c r="B106" s="314"/>
      <c r="C106" s="314"/>
      <c r="D106" s="314"/>
      <c r="E106" s="342"/>
      <c r="F106" s="314"/>
      <c r="G106" s="274" t="s">
        <v>3</v>
      </c>
      <c r="H106" s="339">
        <v>0</v>
      </c>
      <c r="I106" s="339">
        <v>0</v>
      </c>
    </row>
    <row r="107" spans="1:9" ht="23.25" customHeight="1" x14ac:dyDescent="0.25">
      <c r="A107" s="341"/>
      <c r="B107" s="309"/>
      <c r="C107" s="309"/>
      <c r="D107" s="309"/>
      <c r="E107" s="340"/>
      <c r="F107" s="309"/>
      <c r="G107" s="274" t="s">
        <v>2</v>
      </c>
      <c r="H107" s="339">
        <v>0</v>
      </c>
      <c r="I107" s="339">
        <v>0</v>
      </c>
    </row>
    <row r="108" spans="1:9" ht="125.25" customHeight="1" x14ac:dyDescent="0.25">
      <c r="A108" s="305"/>
      <c r="B108" s="294" t="s">
        <v>436</v>
      </c>
      <c r="C108" s="294" t="s">
        <v>435</v>
      </c>
      <c r="D108" s="294" t="s">
        <v>434</v>
      </c>
      <c r="E108" s="294" t="s">
        <v>98</v>
      </c>
      <c r="F108" s="294" t="s">
        <v>433</v>
      </c>
      <c r="G108" s="338" t="s">
        <v>10</v>
      </c>
      <c r="H108" s="338" t="s">
        <v>10</v>
      </c>
      <c r="I108" s="338" t="s">
        <v>10</v>
      </c>
    </row>
    <row r="109" spans="1:9" ht="31.5" customHeight="1" x14ac:dyDescent="0.25">
      <c r="A109" s="329">
        <v>5</v>
      </c>
      <c r="B109" s="337" t="s">
        <v>432</v>
      </c>
      <c r="C109" s="329" t="s">
        <v>10</v>
      </c>
      <c r="D109" s="337" t="s">
        <v>431</v>
      </c>
      <c r="E109" s="336" t="s">
        <v>10</v>
      </c>
      <c r="F109" s="336" t="s">
        <v>10</v>
      </c>
      <c r="G109" s="334" t="s">
        <v>408</v>
      </c>
      <c r="H109" s="335">
        <f>H110+H111+H112</f>
        <v>14233.2</v>
      </c>
      <c r="I109" s="335">
        <f>I110+I111+I112</f>
        <v>0</v>
      </c>
    </row>
    <row r="110" spans="1:9" ht="26.25" customHeight="1" x14ac:dyDescent="0.25">
      <c r="A110" s="332"/>
      <c r="B110" s="331"/>
      <c r="C110" s="332"/>
      <c r="D110" s="331"/>
      <c r="E110" s="330"/>
      <c r="F110" s="330"/>
      <c r="G110" s="334" t="s">
        <v>4</v>
      </c>
      <c r="H110" s="333">
        <v>4575</v>
      </c>
      <c r="I110" s="333">
        <v>0</v>
      </c>
    </row>
    <row r="111" spans="1:9" ht="27.75" customHeight="1" x14ac:dyDescent="0.25">
      <c r="A111" s="332"/>
      <c r="B111" s="331"/>
      <c r="C111" s="332"/>
      <c r="D111" s="331"/>
      <c r="E111" s="330"/>
      <c r="F111" s="330"/>
      <c r="G111" s="334" t="s">
        <v>3</v>
      </c>
      <c r="H111" s="333">
        <v>8192.2000000000007</v>
      </c>
      <c r="I111" s="333">
        <v>0</v>
      </c>
    </row>
    <row r="112" spans="1:9" ht="29.25" customHeight="1" x14ac:dyDescent="0.25">
      <c r="A112" s="332"/>
      <c r="B112" s="331"/>
      <c r="C112" s="332"/>
      <c r="D112" s="331"/>
      <c r="E112" s="330"/>
      <c r="F112" s="330"/>
      <c r="G112" s="329" t="s">
        <v>2</v>
      </c>
      <c r="H112" s="328">
        <f>H117+H123</f>
        <v>1466</v>
      </c>
      <c r="I112" s="328">
        <v>0</v>
      </c>
    </row>
    <row r="113" spans="1:9" ht="0.75" customHeight="1" x14ac:dyDescent="0.25">
      <c r="A113" s="325"/>
      <c r="B113" s="327"/>
      <c r="C113" s="325"/>
      <c r="D113" s="327"/>
      <c r="E113" s="326"/>
      <c r="F113" s="326"/>
      <c r="G113" s="325"/>
      <c r="H113" s="324"/>
      <c r="I113" s="324"/>
    </row>
    <row r="114" spans="1:9" ht="27.75" customHeight="1" x14ac:dyDescent="0.25">
      <c r="A114" s="313" t="s">
        <v>342</v>
      </c>
      <c r="B114" s="320" t="s">
        <v>430</v>
      </c>
      <c r="C114" s="320" t="s">
        <v>424</v>
      </c>
      <c r="D114" s="320" t="s">
        <v>429</v>
      </c>
      <c r="E114" s="321">
        <v>44926</v>
      </c>
      <c r="F114" s="320" t="s">
        <v>428</v>
      </c>
      <c r="G114" s="274" t="s">
        <v>408</v>
      </c>
      <c r="H114" s="318">
        <v>0</v>
      </c>
      <c r="I114" s="323">
        <f>I115+I116+I117</f>
        <v>0</v>
      </c>
    </row>
    <row r="115" spans="1:9" ht="30" customHeight="1" x14ac:dyDescent="0.25">
      <c r="A115" s="316"/>
      <c r="B115" s="314"/>
      <c r="C115" s="314"/>
      <c r="D115" s="314"/>
      <c r="E115" s="314"/>
      <c r="F115" s="314"/>
      <c r="G115" s="274" t="s">
        <v>4</v>
      </c>
      <c r="H115" s="318">
        <v>0</v>
      </c>
      <c r="I115" s="323">
        <v>0</v>
      </c>
    </row>
    <row r="116" spans="1:9" ht="26.25" customHeight="1" x14ac:dyDescent="0.25">
      <c r="A116" s="316"/>
      <c r="B116" s="314"/>
      <c r="C116" s="314"/>
      <c r="D116" s="314"/>
      <c r="E116" s="314"/>
      <c r="F116" s="314"/>
      <c r="G116" s="274" t="s">
        <v>3</v>
      </c>
      <c r="H116" s="318">
        <v>0</v>
      </c>
      <c r="I116" s="323">
        <v>0</v>
      </c>
    </row>
    <row r="117" spans="1:9" ht="24" customHeight="1" x14ac:dyDescent="0.25">
      <c r="A117" s="308"/>
      <c r="B117" s="309"/>
      <c r="C117" s="314"/>
      <c r="D117" s="309"/>
      <c r="E117" s="309"/>
      <c r="F117" s="309"/>
      <c r="G117" s="274" t="s">
        <v>2</v>
      </c>
      <c r="H117" s="318">
        <v>0</v>
      </c>
      <c r="I117" s="323">
        <v>0</v>
      </c>
    </row>
    <row r="118" spans="1:9" ht="98.25" customHeight="1" x14ac:dyDescent="0.25">
      <c r="A118" s="322"/>
      <c r="B118" s="294" t="s">
        <v>427</v>
      </c>
      <c r="C118" s="294" t="s">
        <v>424</v>
      </c>
      <c r="D118" s="294" t="s">
        <v>423</v>
      </c>
      <c r="E118" s="304">
        <v>44926</v>
      </c>
      <c r="F118" s="294" t="s">
        <v>426</v>
      </c>
      <c r="G118" s="294" t="s">
        <v>10</v>
      </c>
      <c r="H118" s="294" t="s">
        <v>10</v>
      </c>
      <c r="I118" s="294" t="s">
        <v>10</v>
      </c>
    </row>
    <row r="119" spans="1:9" ht="143.25" customHeight="1" x14ac:dyDescent="0.25">
      <c r="A119" s="322"/>
      <c r="B119" s="294" t="s">
        <v>425</v>
      </c>
      <c r="C119" s="294" t="s">
        <v>424</v>
      </c>
      <c r="D119" s="294" t="s">
        <v>423</v>
      </c>
      <c r="E119" s="304">
        <v>44926</v>
      </c>
      <c r="F119" s="294" t="s">
        <v>422</v>
      </c>
      <c r="G119" s="294" t="s">
        <v>10</v>
      </c>
      <c r="H119" s="294" t="s">
        <v>10</v>
      </c>
      <c r="I119" s="294" t="s">
        <v>10</v>
      </c>
    </row>
    <row r="120" spans="1:9" ht="29.25" customHeight="1" x14ac:dyDescent="0.25">
      <c r="A120" s="313" t="s">
        <v>421</v>
      </c>
      <c r="B120" s="320" t="s">
        <v>420</v>
      </c>
      <c r="C120" s="320" t="s">
        <v>294</v>
      </c>
      <c r="D120" s="320" t="s">
        <v>415</v>
      </c>
      <c r="E120" s="321">
        <v>44926</v>
      </c>
      <c r="F120" s="320" t="s">
        <v>419</v>
      </c>
      <c r="G120" s="274" t="s">
        <v>408</v>
      </c>
      <c r="H120" s="319">
        <f>H121+H122+H123</f>
        <v>14233.2</v>
      </c>
      <c r="I120" s="319">
        <f>I121+I122+I123</f>
        <v>0</v>
      </c>
    </row>
    <row r="121" spans="1:9" ht="27" customHeight="1" x14ac:dyDescent="0.25">
      <c r="A121" s="316"/>
      <c r="B121" s="314"/>
      <c r="C121" s="314"/>
      <c r="D121" s="314"/>
      <c r="E121" s="315"/>
      <c r="F121" s="314"/>
      <c r="G121" s="274" t="s">
        <v>4</v>
      </c>
      <c r="H121" s="318">
        <v>4575</v>
      </c>
      <c r="I121" s="317">
        <v>0</v>
      </c>
    </row>
    <row r="122" spans="1:9" ht="27.75" customHeight="1" x14ac:dyDescent="0.25">
      <c r="A122" s="316"/>
      <c r="B122" s="314"/>
      <c r="C122" s="314"/>
      <c r="D122" s="314"/>
      <c r="E122" s="315"/>
      <c r="F122" s="314"/>
      <c r="G122" s="274" t="s">
        <v>3</v>
      </c>
      <c r="H122" s="318">
        <v>8192.2000000000007</v>
      </c>
      <c r="I122" s="317">
        <v>0</v>
      </c>
    </row>
    <row r="123" spans="1:9" ht="24" customHeight="1" x14ac:dyDescent="0.25">
      <c r="A123" s="316"/>
      <c r="B123" s="314"/>
      <c r="C123" s="314"/>
      <c r="D123" s="314"/>
      <c r="E123" s="315"/>
      <c r="F123" s="314"/>
      <c r="G123" s="313" t="s">
        <v>2</v>
      </c>
      <c r="H123" s="312">
        <v>1466</v>
      </c>
      <c r="I123" s="311">
        <v>0</v>
      </c>
    </row>
    <row r="124" spans="1:9" ht="9" customHeight="1" x14ac:dyDescent="0.25">
      <c r="A124" s="308"/>
      <c r="B124" s="309"/>
      <c r="C124" s="309"/>
      <c r="D124" s="309"/>
      <c r="E124" s="310"/>
      <c r="F124" s="309"/>
      <c r="G124" s="308"/>
      <c r="H124" s="307"/>
      <c r="I124" s="306"/>
    </row>
    <row r="125" spans="1:9" ht="74.25" customHeight="1" x14ac:dyDescent="0.25">
      <c r="A125" s="305"/>
      <c r="B125" s="294" t="s">
        <v>418</v>
      </c>
      <c r="C125" s="294" t="s">
        <v>294</v>
      </c>
      <c r="D125" s="294" t="s">
        <v>415</v>
      </c>
      <c r="E125" s="304">
        <v>44926</v>
      </c>
      <c r="F125" s="294" t="s">
        <v>417</v>
      </c>
      <c r="G125" s="294" t="s">
        <v>10</v>
      </c>
      <c r="H125" s="294" t="s">
        <v>10</v>
      </c>
      <c r="I125" s="294" t="s">
        <v>10</v>
      </c>
    </row>
    <row r="126" spans="1:9" ht="51.75" customHeight="1" x14ac:dyDescent="0.25">
      <c r="A126" s="305"/>
      <c r="B126" s="294" t="s">
        <v>416</v>
      </c>
      <c r="C126" s="294" t="s">
        <v>294</v>
      </c>
      <c r="D126" s="294" t="s">
        <v>415</v>
      </c>
      <c r="E126" s="304">
        <v>44926</v>
      </c>
      <c r="F126" s="294"/>
      <c r="G126" s="294" t="s">
        <v>10</v>
      </c>
      <c r="H126" s="294" t="s">
        <v>10</v>
      </c>
      <c r="I126" s="294" t="s">
        <v>10</v>
      </c>
    </row>
    <row r="127" spans="1:9" ht="36.75" customHeight="1" x14ac:dyDescent="0.25">
      <c r="A127" s="303" t="s">
        <v>414</v>
      </c>
      <c r="B127" s="302"/>
      <c r="C127" s="302"/>
      <c r="D127" s="302"/>
      <c r="E127" s="302"/>
      <c r="F127" s="302"/>
      <c r="G127" s="302"/>
      <c r="H127" s="302"/>
      <c r="I127" s="301"/>
    </row>
    <row r="128" spans="1:9" ht="27" customHeight="1" x14ac:dyDescent="0.25">
      <c r="A128" s="298">
        <v>6</v>
      </c>
      <c r="B128" s="297" t="s">
        <v>413</v>
      </c>
      <c r="C128" s="297" t="s">
        <v>10</v>
      </c>
      <c r="D128" s="297" t="s">
        <v>409</v>
      </c>
      <c r="E128" s="297" t="s">
        <v>10</v>
      </c>
      <c r="F128" s="297" t="s">
        <v>10</v>
      </c>
      <c r="G128" s="294" t="s">
        <v>408</v>
      </c>
      <c r="H128" s="300">
        <v>38203.1</v>
      </c>
      <c r="I128" s="300">
        <v>25455.4</v>
      </c>
    </row>
    <row r="129" spans="1:9" ht="26.25" customHeight="1" x14ac:dyDescent="0.25">
      <c r="A129" s="296"/>
      <c r="B129" s="295"/>
      <c r="C129" s="295"/>
      <c r="D129" s="295"/>
      <c r="E129" s="295"/>
      <c r="F129" s="295"/>
      <c r="G129" s="294" t="s">
        <v>4</v>
      </c>
      <c r="H129" s="290">
        <v>0</v>
      </c>
      <c r="I129" s="290">
        <v>0</v>
      </c>
    </row>
    <row r="130" spans="1:9" ht="25.5" customHeight="1" x14ac:dyDescent="0.25">
      <c r="A130" s="296"/>
      <c r="B130" s="295"/>
      <c r="C130" s="295"/>
      <c r="D130" s="295"/>
      <c r="E130" s="295"/>
      <c r="F130" s="295"/>
      <c r="G130" s="294" t="s">
        <v>3</v>
      </c>
      <c r="H130" s="290">
        <v>0</v>
      </c>
      <c r="I130" s="290">
        <v>0</v>
      </c>
    </row>
    <row r="131" spans="1:9" ht="30.75" customHeight="1" x14ac:dyDescent="0.25">
      <c r="A131" s="293"/>
      <c r="B131" s="292"/>
      <c r="C131" s="292"/>
      <c r="D131" s="292"/>
      <c r="E131" s="292"/>
      <c r="F131" s="292"/>
      <c r="G131" s="291" t="s">
        <v>2</v>
      </c>
      <c r="H131" s="290">
        <v>38203.1</v>
      </c>
      <c r="I131" s="290">
        <v>25455.4</v>
      </c>
    </row>
    <row r="132" spans="1:9" ht="27.75" customHeight="1" x14ac:dyDescent="0.25">
      <c r="A132" s="298">
        <v>7</v>
      </c>
      <c r="B132" s="297" t="s">
        <v>412</v>
      </c>
      <c r="C132" s="297" t="s">
        <v>10</v>
      </c>
      <c r="D132" s="297" t="s">
        <v>409</v>
      </c>
      <c r="E132" s="297" t="s">
        <v>10</v>
      </c>
      <c r="F132" s="297" t="s">
        <v>10</v>
      </c>
      <c r="G132" s="294" t="s">
        <v>408</v>
      </c>
      <c r="H132" s="299">
        <v>24852.2</v>
      </c>
      <c r="I132" s="299">
        <v>19024.900000000001</v>
      </c>
    </row>
    <row r="133" spans="1:9" ht="27" customHeight="1" x14ac:dyDescent="0.25">
      <c r="A133" s="296"/>
      <c r="B133" s="295"/>
      <c r="C133" s="295"/>
      <c r="D133" s="295"/>
      <c r="E133" s="295"/>
      <c r="F133" s="295"/>
      <c r="G133" s="294" t="s">
        <v>4</v>
      </c>
      <c r="H133" s="290">
        <v>0</v>
      </c>
      <c r="I133" s="290">
        <v>0</v>
      </c>
    </row>
    <row r="134" spans="1:9" ht="30.75" customHeight="1" x14ac:dyDescent="0.25">
      <c r="A134" s="296"/>
      <c r="B134" s="295"/>
      <c r="C134" s="295"/>
      <c r="D134" s="295"/>
      <c r="E134" s="295"/>
      <c r="F134" s="295"/>
      <c r="G134" s="294" t="s">
        <v>3</v>
      </c>
      <c r="H134" s="290">
        <v>0</v>
      </c>
      <c r="I134" s="290">
        <v>0</v>
      </c>
    </row>
    <row r="135" spans="1:9" ht="27" customHeight="1" x14ac:dyDescent="0.25">
      <c r="A135" s="293"/>
      <c r="B135" s="292"/>
      <c r="C135" s="292"/>
      <c r="D135" s="292"/>
      <c r="E135" s="292"/>
      <c r="F135" s="292"/>
      <c r="G135" s="291" t="s">
        <v>2</v>
      </c>
      <c r="H135" s="290">
        <v>24852.2</v>
      </c>
      <c r="I135" s="290">
        <v>19024.900000000001</v>
      </c>
    </row>
    <row r="136" spans="1:9" ht="28.5" customHeight="1" x14ac:dyDescent="0.25">
      <c r="A136" s="298">
        <v>8</v>
      </c>
      <c r="B136" s="297" t="s">
        <v>411</v>
      </c>
      <c r="C136" s="297" t="s">
        <v>10</v>
      </c>
      <c r="D136" s="297" t="s">
        <v>409</v>
      </c>
      <c r="E136" s="297" t="s">
        <v>10</v>
      </c>
      <c r="F136" s="297" t="s">
        <v>10</v>
      </c>
      <c r="G136" s="294" t="s">
        <v>408</v>
      </c>
      <c r="H136" s="290">
        <v>0</v>
      </c>
      <c r="I136" s="290">
        <v>0</v>
      </c>
    </row>
    <row r="137" spans="1:9" ht="30.75" customHeight="1" x14ac:dyDescent="0.25">
      <c r="A137" s="296"/>
      <c r="B137" s="295"/>
      <c r="C137" s="295"/>
      <c r="D137" s="295"/>
      <c r="E137" s="295"/>
      <c r="F137" s="295"/>
      <c r="G137" s="294" t="s">
        <v>4</v>
      </c>
      <c r="H137" s="290">
        <v>0</v>
      </c>
      <c r="I137" s="290">
        <v>0</v>
      </c>
    </row>
    <row r="138" spans="1:9" ht="24.75" customHeight="1" x14ac:dyDescent="0.25">
      <c r="A138" s="296"/>
      <c r="B138" s="295"/>
      <c r="C138" s="295"/>
      <c r="D138" s="295"/>
      <c r="E138" s="295"/>
      <c r="F138" s="295"/>
      <c r="G138" s="294" t="s">
        <v>3</v>
      </c>
      <c r="H138" s="290">
        <v>0</v>
      </c>
      <c r="I138" s="290">
        <v>0</v>
      </c>
    </row>
    <row r="139" spans="1:9" ht="25.5" customHeight="1" x14ac:dyDescent="0.25">
      <c r="A139" s="293"/>
      <c r="B139" s="292"/>
      <c r="C139" s="292"/>
      <c r="D139" s="292"/>
      <c r="E139" s="292"/>
      <c r="F139" s="292"/>
      <c r="G139" s="291" t="s">
        <v>2</v>
      </c>
      <c r="H139" s="290">
        <v>0</v>
      </c>
      <c r="I139" s="290">
        <v>0</v>
      </c>
    </row>
    <row r="140" spans="1:9" ht="30" customHeight="1" x14ac:dyDescent="0.25">
      <c r="A140" s="298">
        <v>9</v>
      </c>
      <c r="B140" s="297" t="s">
        <v>410</v>
      </c>
      <c r="C140" s="297" t="s">
        <v>10</v>
      </c>
      <c r="D140" s="297" t="s">
        <v>409</v>
      </c>
      <c r="E140" s="297" t="s">
        <v>10</v>
      </c>
      <c r="F140" s="297" t="s">
        <v>10</v>
      </c>
      <c r="G140" s="294" t="s">
        <v>408</v>
      </c>
      <c r="H140" s="290">
        <v>0</v>
      </c>
      <c r="I140" s="290">
        <v>0</v>
      </c>
    </row>
    <row r="141" spans="1:9" ht="21.75" customHeight="1" x14ac:dyDescent="0.25">
      <c r="A141" s="296"/>
      <c r="B141" s="295"/>
      <c r="C141" s="295"/>
      <c r="D141" s="295"/>
      <c r="E141" s="295"/>
      <c r="F141" s="295"/>
      <c r="G141" s="294" t="s">
        <v>4</v>
      </c>
      <c r="H141" s="290">
        <v>0</v>
      </c>
      <c r="I141" s="290">
        <v>0</v>
      </c>
    </row>
    <row r="142" spans="1:9" ht="25.5" customHeight="1" x14ac:dyDescent="0.25">
      <c r="A142" s="296"/>
      <c r="B142" s="295"/>
      <c r="C142" s="295"/>
      <c r="D142" s="295"/>
      <c r="E142" s="295"/>
      <c r="F142" s="295"/>
      <c r="G142" s="294" t="s">
        <v>3</v>
      </c>
      <c r="H142" s="290">
        <v>0</v>
      </c>
      <c r="I142" s="290">
        <v>0</v>
      </c>
    </row>
    <row r="143" spans="1:9" ht="27" customHeight="1" x14ac:dyDescent="0.25">
      <c r="A143" s="293"/>
      <c r="B143" s="292"/>
      <c r="C143" s="292"/>
      <c r="D143" s="292"/>
      <c r="E143" s="292"/>
      <c r="F143" s="292"/>
      <c r="G143" s="291" t="s">
        <v>2</v>
      </c>
      <c r="H143" s="290">
        <v>0</v>
      </c>
      <c r="I143" s="290">
        <v>0</v>
      </c>
    </row>
    <row r="144" spans="1:9" ht="29.25" hidden="1" customHeight="1" x14ac:dyDescent="0.25">
      <c r="A144" s="289" t="s">
        <v>407</v>
      </c>
      <c r="B144" s="288"/>
      <c r="C144" s="287"/>
      <c r="D144" s="286"/>
      <c r="E144" s="287"/>
      <c r="F144" s="286"/>
      <c r="G144" s="274" t="s">
        <v>5</v>
      </c>
      <c r="H144" s="285">
        <f>H145+H146+H147+H148</f>
        <v>87663.799999999988</v>
      </c>
      <c r="I144" s="285">
        <f>I145+I146+I147+I148</f>
        <v>57000.04</v>
      </c>
    </row>
    <row r="145" spans="1:10" ht="20.25" hidden="1" customHeight="1" x14ac:dyDescent="0.25">
      <c r="A145" s="281"/>
      <c r="B145" s="282"/>
      <c r="C145" s="280"/>
      <c r="D145" s="280"/>
      <c r="E145" s="280"/>
      <c r="F145" s="279"/>
      <c r="G145" s="284" t="s">
        <v>4</v>
      </c>
      <c r="H145" s="283">
        <f>H110</f>
        <v>4575</v>
      </c>
      <c r="I145" s="283">
        <f>I121</f>
        <v>0</v>
      </c>
    </row>
    <row r="146" spans="1:10" ht="27" hidden="1" customHeight="1" x14ac:dyDescent="0.25">
      <c r="A146" s="281"/>
      <c r="B146" s="282"/>
      <c r="C146" s="280"/>
      <c r="D146" s="280"/>
      <c r="E146" s="280"/>
      <c r="F146" s="279"/>
      <c r="G146" s="274" t="s">
        <v>3</v>
      </c>
      <c r="H146" s="273">
        <f>H111</f>
        <v>8192.2000000000007</v>
      </c>
      <c r="I146" s="273">
        <f>I122</f>
        <v>0</v>
      </c>
    </row>
    <row r="147" spans="1:10" ht="35.25" hidden="1" customHeight="1" x14ac:dyDescent="0.25">
      <c r="A147" s="281"/>
      <c r="B147" s="280"/>
      <c r="C147" s="280"/>
      <c r="D147" s="280"/>
      <c r="E147" s="280"/>
      <c r="F147" s="279"/>
      <c r="G147" s="274" t="s">
        <v>2</v>
      </c>
      <c r="H147" s="273">
        <f>H19+H42+H61++H95+H112+H128+H132</f>
        <v>74896.599999999991</v>
      </c>
      <c r="I147" s="273">
        <f>I123+I93+I62+I30+I20+I25+I131+I135</f>
        <v>57000.04</v>
      </c>
      <c r="J147" s="278"/>
    </row>
    <row r="148" spans="1:10" ht="25.5" hidden="1" customHeight="1" x14ac:dyDescent="0.25">
      <c r="A148" s="277"/>
      <c r="B148" s="276"/>
      <c r="C148" s="276"/>
      <c r="D148" s="276"/>
      <c r="E148" s="276"/>
      <c r="F148" s="275"/>
      <c r="G148" s="274" t="s">
        <v>1</v>
      </c>
      <c r="H148" s="273">
        <v>0</v>
      </c>
      <c r="I148" s="273">
        <v>0</v>
      </c>
    </row>
    <row r="149" spans="1:10" ht="25.5" customHeight="1" x14ac:dyDescent="0.25">
      <c r="A149" s="272" t="s">
        <v>406</v>
      </c>
      <c r="B149" s="271"/>
      <c r="C149" s="271"/>
      <c r="D149" s="271"/>
      <c r="E149" s="271"/>
      <c r="F149" s="271"/>
      <c r="G149" s="271"/>
      <c r="H149" s="271"/>
      <c r="I149" s="270"/>
    </row>
  </sheetData>
  <mergeCells count="177">
    <mergeCell ref="I76:I77"/>
    <mergeCell ref="G82:G83"/>
    <mergeCell ref="H82:H83"/>
    <mergeCell ref="I82:I83"/>
    <mergeCell ref="I95:I96"/>
    <mergeCell ref="G95:G96"/>
    <mergeCell ref="H95:H96"/>
    <mergeCell ref="G99:G100"/>
    <mergeCell ref="H123:H124"/>
    <mergeCell ref="I123:I124"/>
    <mergeCell ref="G69:G70"/>
    <mergeCell ref="H69:H70"/>
    <mergeCell ref="I69:I70"/>
    <mergeCell ref="G76:G77"/>
    <mergeCell ref="H76:H77"/>
    <mergeCell ref="B109:B113"/>
    <mergeCell ref="C114:C117"/>
    <mergeCell ref="E114:E117"/>
    <mergeCell ref="F114:F117"/>
    <mergeCell ref="D114:D117"/>
    <mergeCell ref="B90:B93"/>
    <mergeCell ref="C90:C93"/>
    <mergeCell ref="B82:B86"/>
    <mergeCell ref="A90:A93"/>
    <mergeCell ref="A82:A86"/>
    <mergeCell ref="D95:D103"/>
    <mergeCell ref="E95:E103"/>
    <mergeCell ref="F95:F103"/>
    <mergeCell ref="A104:A107"/>
    <mergeCell ref="B104:B107"/>
    <mergeCell ref="C104:C107"/>
    <mergeCell ref="D104:D107"/>
    <mergeCell ref="E104:E107"/>
    <mergeCell ref="F104:F107"/>
    <mergeCell ref="B76:B80"/>
    <mergeCell ref="C76:C80"/>
    <mergeCell ref="D76:D80"/>
    <mergeCell ref="E76:E80"/>
    <mergeCell ref="F76:F80"/>
    <mergeCell ref="B69:B73"/>
    <mergeCell ref="C69:C73"/>
    <mergeCell ref="B42:B46"/>
    <mergeCell ref="C42:C45"/>
    <mergeCell ref="D42:D46"/>
    <mergeCell ref="E42:E46"/>
    <mergeCell ref="F42:F46"/>
    <mergeCell ref="B35:B39"/>
    <mergeCell ref="D35:D39"/>
    <mergeCell ref="E35:E39"/>
    <mergeCell ref="F35:F39"/>
    <mergeCell ref="C82:C86"/>
    <mergeCell ref="D82:D86"/>
    <mergeCell ref="E82:E86"/>
    <mergeCell ref="F82:F86"/>
    <mergeCell ref="G62:G63"/>
    <mergeCell ref="G42:G43"/>
    <mergeCell ref="B136:B139"/>
    <mergeCell ref="C136:C139"/>
    <mergeCell ref="A127:I127"/>
    <mergeCell ref="G123:G124"/>
    <mergeCell ref="A144:B144"/>
    <mergeCell ref="H42:H43"/>
    <mergeCell ref="I42:I43"/>
    <mergeCell ref="G47:G48"/>
    <mergeCell ref="H47:H48"/>
    <mergeCell ref="I47:I48"/>
    <mergeCell ref="F120:F124"/>
    <mergeCell ref="D128:D131"/>
    <mergeCell ref="E128:E131"/>
    <mergeCell ref="F128:F131"/>
    <mergeCell ref="A132:A135"/>
    <mergeCell ref="B132:B135"/>
    <mergeCell ref="C132:C135"/>
    <mergeCell ref="D132:D135"/>
    <mergeCell ref="E132:E135"/>
    <mergeCell ref="F132:F135"/>
    <mergeCell ref="A95:A99"/>
    <mergeCell ref="C95:C103"/>
    <mergeCell ref="A149:I149"/>
    <mergeCell ref="A114:A117"/>
    <mergeCell ref="B114:B117"/>
    <mergeCell ref="A120:A124"/>
    <mergeCell ref="B120:B124"/>
    <mergeCell ref="C120:C124"/>
    <mergeCell ref="D120:D124"/>
    <mergeCell ref="E120:E124"/>
    <mergeCell ref="I112:I113"/>
    <mergeCell ref="A109:A113"/>
    <mergeCell ref="H62:H63"/>
    <mergeCell ref="I62:I63"/>
    <mergeCell ref="A76:A80"/>
    <mergeCell ref="A69:A73"/>
    <mergeCell ref="D90:D93"/>
    <mergeCell ref="E90:E93"/>
    <mergeCell ref="F90:F93"/>
    <mergeCell ref="B95:B99"/>
    <mergeCell ref="C109:C113"/>
    <mergeCell ref="D109:D113"/>
    <mergeCell ref="E109:E113"/>
    <mergeCell ref="F109:F113"/>
    <mergeCell ref="G112:G113"/>
    <mergeCell ref="H112:H113"/>
    <mergeCell ref="E62:E66"/>
    <mergeCell ref="B62:B66"/>
    <mergeCell ref="A62:A66"/>
    <mergeCell ref="F62:F66"/>
    <mergeCell ref="D62:D66"/>
    <mergeCell ref="A53:I57"/>
    <mergeCell ref="A58:A61"/>
    <mergeCell ref="B58:B61"/>
    <mergeCell ref="A47:A51"/>
    <mergeCell ref="B47:B51"/>
    <mergeCell ref="C47:C51"/>
    <mergeCell ref="D47:D51"/>
    <mergeCell ref="E47:E51"/>
    <mergeCell ref="F47:F51"/>
    <mergeCell ref="D69:D73"/>
    <mergeCell ref="E69:E73"/>
    <mergeCell ref="F69:F73"/>
    <mergeCell ref="A42:A46"/>
    <mergeCell ref="A35:A39"/>
    <mergeCell ref="C58:C61"/>
    <mergeCell ref="D58:D61"/>
    <mergeCell ref="E58:E61"/>
    <mergeCell ref="F58:F61"/>
    <mergeCell ref="C62:C66"/>
    <mergeCell ref="E6:E8"/>
    <mergeCell ref="F6:F8"/>
    <mergeCell ref="A30:A33"/>
    <mergeCell ref="B30:B33"/>
    <mergeCell ref="C30:C33"/>
    <mergeCell ref="D30:D33"/>
    <mergeCell ref="E30:E33"/>
    <mergeCell ref="F30:F33"/>
    <mergeCell ref="A2:I2"/>
    <mergeCell ref="A4:A9"/>
    <mergeCell ref="B4:B9"/>
    <mergeCell ref="C4:C9"/>
    <mergeCell ref="D4:D9"/>
    <mergeCell ref="E4:F4"/>
    <mergeCell ref="G4:I4"/>
    <mergeCell ref="G5:G9"/>
    <mergeCell ref="H5:H9"/>
    <mergeCell ref="I5:I9"/>
    <mergeCell ref="F16:F19"/>
    <mergeCell ref="A20:A23"/>
    <mergeCell ref="B20:B23"/>
    <mergeCell ref="C20:C23"/>
    <mergeCell ref="D20:D23"/>
    <mergeCell ref="E20:E23"/>
    <mergeCell ref="F20:F23"/>
    <mergeCell ref="C35:C39"/>
    <mergeCell ref="A128:A131"/>
    <mergeCell ref="B128:B131"/>
    <mergeCell ref="C128:C131"/>
    <mergeCell ref="A11:I15"/>
    <mergeCell ref="A16:A19"/>
    <mergeCell ref="B16:B19"/>
    <mergeCell ref="C16:C19"/>
    <mergeCell ref="D16:D19"/>
    <mergeCell ref="E16:E19"/>
    <mergeCell ref="E25:E28"/>
    <mergeCell ref="F25:F28"/>
    <mergeCell ref="A25:A28"/>
    <mergeCell ref="B25:B28"/>
    <mergeCell ref="C25:C28"/>
    <mergeCell ref="D25:D28"/>
    <mergeCell ref="D136:D139"/>
    <mergeCell ref="E136:E139"/>
    <mergeCell ref="F136:F139"/>
    <mergeCell ref="A140:A143"/>
    <mergeCell ref="B140:B143"/>
    <mergeCell ref="C140:C143"/>
    <mergeCell ref="D140:D143"/>
    <mergeCell ref="E140:E143"/>
    <mergeCell ref="F140:F143"/>
    <mergeCell ref="A136:A139"/>
  </mergeCells>
  <printOptions horizontalCentered="1"/>
  <pageMargins left="0.51181102362204722" right="0.51181102362204722" top="0.74803149606299213" bottom="0.35433070866141736" header="0" footer="0"/>
  <pageSetup paperSize="9" scale="48" fitToHeight="0" orientation="landscape" r:id="rId1"/>
  <rowBreaks count="5" manualBreakCount="5">
    <brk id="34" max="8" man="1"/>
    <brk id="67" max="8" man="1"/>
    <brk id="80" max="8" man="1"/>
    <brk id="107" max="8" man="1"/>
    <brk id="13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57"/>
  <sheetViews>
    <sheetView view="pageBreakPreview" zoomScale="90" zoomScaleNormal="100" zoomScaleSheetLayoutView="90" workbookViewId="0">
      <selection activeCell="F12" sqref="F12"/>
    </sheetView>
  </sheetViews>
  <sheetFormatPr defaultColWidth="9" defaultRowHeight="12.75" x14ac:dyDescent="0.2"/>
  <cols>
    <col min="1" max="1" width="4.85546875" style="209" customWidth="1"/>
    <col min="2" max="2" width="41" style="209" customWidth="1"/>
    <col min="3" max="3" width="16.140625" style="209" customWidth="1"/>
    <col min="4" max="4" width="23.28515625" style="209" customWidth="1"/>
    <col min="5" max="5" width="14.140625" style="209" customWidth="1"/>
    <col min="6" max="6" width="37.28515625" style="209" customWidth="1"/>
    <col min="7" max="7" width="14.5703125" style="209" customWidth="1"/>
    <col min="8" max="8" width="18.85546875" style="209" customWidth="1"/>
    <col min="9" max="9" width="21" style="209" customWidth="1"/>
    <col min="10" max="10" width="23.5703125" style="209" customWidth="1"/>
    <col min="11" max="11" width="17.5703125" style="209" customWidth="1"/>
    <col min="12" max="16384" width="9" style="209"/>
  </cols>
  <sheetData>
    <row r="1" spans="1:19" ht="23.25" customHeight="1" x14ac:dyDescent="0.2">
      <c r="A1" s="268" t="s">
        <v>405</v>
      </c>
      <c r="B1" s="268"/>
      <c r="C1" s="268"/>
      <c r="D1" s="268"/>
      <c r="E1" s="268"/>
      <c r="F1" s="268"/>
      <c r="G1" s="268"/>
      <c r="H1" s="268"/>
      <c r="I1" s="268"/>
    </row>
    <row r="2" spans="1:19" ht="19.5" customHeight="1" x14ac:dyDescent="0.2">
      <c r="A2" s="268"/>
      <c r="B2" s="268"/>
      <c r="C2" s="268"/>
      <c r="D2" s="268"/>
      <c r="E2" s="268"/>
      <c r="F2" s="268"/>
      <c r="G2" s="268"/>
      <c r="H2" s="268"/>
      <c r="I2" s="268"/>
      <c r="J2" s="267"/>
      <c r="K2" s="267"/>
      <c r="L2" s="267"/>
      <c r="M2" s="267"/>
      <c r="N2" s="267"/>
      <c r="O2" s="267"/>
      <c r="P2" s="267"/>
      <c r="Q2" s="267"/>
      <c r="R2" s="267"/>
      <c r="S2" s="267"/>
    </row>
    <row r="3" spans="1:19" ht="27" customHeight="1" x14ac:dyDescent="0.2">
      <c r="A3" s="266" t="s">
        <v>404</v>
      </c>
      <c r="B3" s="266" t="s">
        <v>403</v>
      </c>
      <c r="C3" s="266" t="s">
        <v>402</v>
      </c>
      <c r="D3" s="266" t="s">
        <v>401</v>
      </c>
      <c r="E3" s="266" t="s">
        <v>268</v>
      </c>
      <c r="F3" s="266"/>
      <c r="G3" s="266" t="s">
        <v>267</v>
      </c>
      <c r="H3" s="266"/>
      <c r="I3" s="266"/>
    </row>
    <row r="4" spans="1:19" ht="38.25" x14ac:dyDescent="0.2">
      <c r="A4" s="266"/>
      <c r="B4" s="266"/>
      <c r="C4" s="266"/>
      <c r="D4" s="266"/>
      <c r="E4" s="220" t="s">
        <v>266</v>
      </c>
      <c r="F4" s="220" t="s">
        <v>265</v>
      </c>
      <c r="G4" s="220" t="s">
        <v>400</v>
      </c>
      <c r="H4" s="220" t="s">
        <v>399</v>
      </c>
      <c r="I4" s="220" t="s">
        <v>262</v>
      </c>
    </row>
    <row r="5" spans="1:19" x14ac:dyDescent="0.2">
      <c r="A5" s="220">
        <v>1</v>
      </c>
      <c r="B5" s="220">
        <v>2</v>
      </c>
      <c r="C5" s="220">
        <v>3</v>
      </c>
      <c r="D5" s="220">
        <v>4</v>
      </c>
      <c r="E5" s="220">
        <v>5</v>
      </c>
      <c r="F5" s="220">
        <v>6</v>
      </c>
      <c r="G5" s="220">
        <v>7</v>
      </c>
      <c r="H5" s="220">
        <v>8</v>
      </c>
      <c r="I5" s="220">
        <v>9</v>
      </c>
    </row>
    <row r="6" spans="1:19" ht="12.75" customHeight="1" x14ac:dyDescent="0.2">
      <c r="A6" s="246" t="s">
        <v>398</v>
      </c>
      <c r="B6" s="245"/>
      <c r="C6" s="245"/>
      <c r="D6" s="245"/>
      <c r="E6" s="245"/>
      <c r="F6" s="245"/>
      <c r="G6" s="245"/>
      <c r="H6" s="245"/>
      <c r="I6" s="244"/>
    </row>
    <row r="7" spans="1:19" ht="90" customHeight="1" x14ac:dyDescent="0.2">
      <c r="A7" s="236" t="s">
        <v>397</v>
      </c>
      <c r="B7" s="264" t="s">
        <v>396</v>
      </c>
      <c r="C7" s="220" t="s">
        <v>284</v>
      </c>
      <c r="D7" s="220" t="s">
        <v>395</v>
      </c>
      <c r="E7" s="220" t="s">
        <v>284</v>
      </c>
      <c r="F7" s="220" t="s">
        <v>10</v>
      </c>
      <c r="G7" s="220" t="s">
        <v>278</v>
      </c>
      <c r="H7" s="231">
        <v>503.4</v>
      </c>
      <c r="I7" s="230">
        <v>151.1</v>
      </c>
    </row>
    <row r="8" spans="1:19" ht="51" x14ac:dyDescent="0.2">
      <c r="A8" s="265" t="s">
        <v>394</v>
      </c>
      <c r="B8" s="264" t="s">
        <v>393</v>
      </c>
      <c r="C8" s="231" t="s">
        <v>294</v>
      </c>
      <c r="D8" s="220" t="s">
        <v>391</v>
      </c>
      <c r="E8" s="219">
        <v>44926</v>
      </c>
      <c r="F8" s="219"/>
      <c r="G8" s="220" t="s">
        <v>278</v>
      </c>
      <c r="H8" s="230">
        <v>30</v>
      </c>
      <c r="I8" s="230">
        <v>0</v>
      </c>
    </row>
    <row r="9" spans="1:19" ht="51" x14ac:dyDescent="0.2">
      <c r="A9" s="262"/>
      <c r="B9" s="254" t="s">
        <v>392</v>
      </c>
      <c r="C9" s="227" t="s">
        <v>294</v>
      </c>
      <c r="D9" s="227" t="s">
        <v>391</v>
      </c>
      <c r="E9" s="233">
        <v>44926</v>
      </c>
      <c r="F9" s="227"/>
      <c r="G9" s="227" t="s">
        <v>10</v>
      </c>
      <c r="H9" s="253" t="s">
        <v>10</v>
      </c>
      <c r="I9" s="253" t="s">
        <v>10</v>
      </c>
    </row>
    <row r="10" spans="1:19" ht="86.25" customHeight="1" x14ac:dyDescent="0.2">
      <c r="A10" s="216" t="s">
        <v>390</v>
      </c>
      <c r="B10" s="215" t="s">
        <v>389</v>
      </c>
      <c r="C10" s="231" t="s">
        <v>294</v>
      </c>
      <c r="D10" s="213" t="s">
        <v>298</v>
      </c>
      <c r="E10" s="219">
        <v>44926</v>
      </c>
      <c r="F10" s="213"/>
      <c r="G10" s="220" t="s">
        <v>278</v>
      </c>
      <c r="H10" s="230">
        <v>473.4</v>
      </c>
      <c r="I10" s="230">
        <v>151.1</v>
      </c>
    </row>
    <row r="11" spans="1:19" ht="93" customHeight="1" x14ac:dyDescent="0.2">
      <c r="A11" s="262"/>
      <c r="B11" s="254" t="s">
        <v>388</v>
      </c>
      <c r="C11" s="227" t="s">
        <v>294</v>
      </c>
      <c r="D11" s="227" t="s">
        <v>293</v>
      </c>
      <c r="E11" s="263">
        <v>44926</v>
      </c>
      <c r="F11" s="227" t="s">
        <v>387</v>
      </c>
      <c r="G11" s="227" t="s">
        <v>10</v>
      </c>
      <c r="H11" s="253" t="s">
        <v>10</v>
      </c>
      <c r="I11" s="253" t="s">
        <v>10</v>
      </c>
    </row>
    <row r="12" spans="1:19" ht="87" customHeight="1" x14ac:dyDescent="0.2">
      <c r="A12" s="216" t="s">
        <v>386</v>
      </c>
      <c r="B12" s="215" t="s">
        <v>385</v>
      </c>
      <c r="C12" s="213" t="s">
        <v>10</v>
      </c>
      <c r="D12" s="220" t="s">
        <v>279</v>
      </c>
      <c r="E12" s="219" t="s">
        <v>10</v>
      </c>
      <c r="F12" s="213" t="s">
        <v>10</v>
      </c>
      <c r="G12" s="220" t="s">
        <v>278</v>
      </c>
      <c r="H12" s="212">
        <v>1684.9</v>
      </c>
      <c r="I12" s="212">
        <v>1584.4</v>
      </c>
    </row>
    <row r="13" spans="1:19" ht="76.5" x14ac:dyDescent="0.2">
      <c r="A13" s="216" t="s">
        <v>384</v>
      </c>
      <c r="B13" s="215" t="s">
        <v>383</v>
      </c>
      <c r="C13" s="257" t="s">
        <v>291</v>
      </c>
      <c r="D13" s="213" t="s">
        <v>382</v>
      </c>
      <c r="E13" s="219">
        <v>44834</v>
      </c>
      <c r="F13" s="231" t="s">
        <v>381</v>
      </c>
      <c r="G13" s="220" t="s">
        <v>278</v>
      </c>
      <c r="H13" s="212">
        <v>1684.9</v>
      </c>
      <c r="I13" s="212">
        <v>1584.4</v>
      </c>
    </row>
    <row r="14" spans="1:19" ht="51" x14ac:dyDescent="0.2">
      <c r="A14" s="262"/>
      <c r="B14" s="254" t="s">
        <v>380</v>
      </c>
      <c r="C14" s="226" t="s">
        <v>291</v>
      </c>
      <c r="D14" s="227" t="s">
        <v>319</v>
      </c>
      <c r="E14" s="233">
        <v>44712</v>
      </c>
      <c r="F14" s="227" t="s">
        <v>379</v>
      </c>
      <c r="G14" s="227" t="s">
        <v>10</v>
      </c>
      <c r="H14" s="253" t="s">
        <v>10</v>
      </c>
      <c r="I14" s="253" t="s">
        <v>10</v>
      </c>
    </row>
    <row r="15" spans="1:19" ht="51.75" customHeight="1" x14ac:dyDescent="0.2">
      <c r="A15" s="262"/>
      <c r="B15" s="254" t="s">
        <v>378</v>
      </c>
      <c r="C15" s="226" t="s">
        <v>291</v>
      </c>
      <c r="D15" s="227" t="s">
        <v>319</v>
      </c>
      <c r="E15" s="233">
        <v>44834</v>
      </c>
      <c r="F15" s="227" t="s">
        <v>377</v>
      </c>
      <c r="G15" s="227" t="s">
        <v>10</v>
      </c>
      <c r="H15" s="253" t="s">
        <v>10</v>
      </c>
      <c r="I15" s="253" t="s">
        <v>10</v>
      </c>
    </row>
    <row r="16" spans="1:19" ht="51" x14ac:dyDescent="0.2">
      <c r="A16" s="262"/>
      <c r="B16" s="254" t="s">
        <v>376</v>
      </c>
      <c r="C16" s="226" t="s">
        <v>335</v>
      </c>
      <c r="D16" s="227" t="s">
        <v>319</v>
      </c>
      <c r="E16" s="233">
        <v>44712</v>
      </c>
      <c r="F16" s="227" t="s">
        <v>375</v>
      </c>
      <c r="G16" s="227" t="s">
        <v>10</v>
      </c>
      <c r="H16" s="253" t="s">
        <v>10</v>
      </c>
      <c r="I16" s="253" t="s">
        <v>10</v>
      </c>
    </row>
    <row r="17" spans="1:13" ht="57.75" customHeight="1" x14ac:dyDescent="0.2">
      <c r="A17" s="236" t="s">
        <v>374</v>
      </c>
      <c r="B17" s="215" t="s">
        <v>373</v>
      </c>
      <c r="C17" s="220" t="s">
        <v>284</v>
      </c>
      <c r="D17" s="220" t="s">
        <v>307</v>
      </c>
      <c r="E17" s="220" t="s">
        <v>284</v>
      </c>
      <c r="F17" s="220" t="s">
        <v>284</v>
      </c>
      <c r="G17" s="231" t="s">
        <v>278</v>
      </c>
      <c r="H17" s="230">
        <v>10</v>
      </c>
      <c r="I17" s="230">
        <v>0</v>
      </c>
    </row>
    <row r="18" spans="1:13" ht="38.25" x14ac:dyDescent="0.2">
      <c r="A18" s="216" t="s">
        <v>372</v>
      </c>
      <c r="B18" s="261" t="s">
        <v>371</v>
      </c>
      <c r="C18" s="231" t="s">
        <v>294</v>
      </c>
      <c r="D18" s="231" t="s">
        <v>319</v>
      </c>
      <c r="E18" s="214">
        <v>44895</v>
      </c>
      <c r="F18" s="231"/>
      <c r="G18" s="231" t="s">
        <v>278</v>
      </c>
      <c r="H18" s="230">
        <v>10</v>
      </c>
      <c r="I18" s="230">
        <v>0</v>
      </c>
    </row>
    <row r="19" spans="1:13" ht="61.5" customHeight="1" x14ac:dyDescent="0.2">
      <c r="A19" s="229"/>
      <c r="B19" s="228" t="s">
        <v>370</v>
      </c>
      <c r="C19" s="226" t="s">
        <v>294</v>
      </c>
      <c r="D19" s="226" t="s">
        <v>319</v>
      </c>
      <c r="E19" s="233">
        <v>44895</v>
      </c>
      <c r="F19" s="226"/>
      <c r="G19" s="227" t="s">
        <v>10</v>
      </c>
      <c r="H19" s="225" t="s">
        <v>10</v>
      </c>
      <c r="I19" s="225" t="s">
        <v>10</v>
      </c>
      <c r="K19" s="242"/>
    </row>
    <row r="20" spans="1:13" ht="104.25" customHeight="1" x14ac:dyDescent="0.2">
      <c r="A20" s="259" t="s">
        <v>369</v>
      </c>
      <c r="B20" s="258" t="s">
        <v>368</v>
      </c>
      <c r="C20" s="257" t="s">
        <v>10</v>
      </c>
      <c r="D20" s="257" t="s">
        <v>279</v>
      </c>
      <c r="E20" s="214" t="s">
        <v>10</v>
      </c>
      <c r="F20" s="257" t="s">
        <v>10</v>
      </c>
      <c r="G20" s="231" t="s">
        <v>278</v>
      </c>
      <c r="H20" s="260">
        <v>1015.5</v>
      </c>
      <c r="I20" s="260">
        <v>499.5</v>
      </c>
    </row>
    <row r="21" spans="1:13" ht="48.75" customHeight="1" x14ac:dyDescent="0.2">
      <c r="A21" s="259" t="s">
        <v>367</v>
      </c>
      <c r="B21" s="258" t="s">
        <v>366</v>
      </c>
      <c r="C21" s="257" t="s">
        <v>294</v>
      </c>
      <c r="D21" s="257" t="s">
        <v>319</v>
      </c>
      <c r="E21" s="214">
        <v>44895</v>
      </c>
      <c r="F21" s="237"/>
      <c r="G21" s="257" t="s">
        <v>278</v>
      </c>
      <c r="H21" s="256">
        <v>297.8</v>
      </c>
      <c r="I21" s="256">
        <v>20.9</v>
      </c>
    </row>
    <row r="22" spans="1:13" s="211" customFormat="1" ht="51" x14ac:dyDescent="0.2">
      <c r="A22" s="255"/>
      <c r="B22" s="254" t="s">
        <v>365</v>
      </c>
      <c r="C22" s="226" t="s">
        <v>294</v>
      </c>
      <c r="D22" s="227" t="s">
        <v>319</v>
      </c>
      <c r="E22" s="233">
        <v>44895</v>
      </c>
      <c r="F22" s="227" t="s">
        <v>364</v>
      </c>
      <c r="G22" s="227" t="s">
        <v>10</v>
      </c>
      <c r="H22" s="253" t="s">
        <v>10</v>
      </c>
      <c r="I22" s="253" t="s">
        <v>10</v>
      </c>
    </row>
    <row r="23" spans="1:13" s="211" customFormat="1" ht="63.75" x14ac:dyDescent="0.2">
      <c r="A23" s="216" t="s">
        <v>363</v>
      </c>
      <c r="B23" s="215" t="s">
        <v>362</v>
      </c>
      <c r="C23" s="231" t="s">
        <v>294</v>
      </c>
      <c r="D23" s="213" t="s">
        <v>317</v>
      </c>
      <c r="E23" s="219">
        <v>44926</v>
      </c>
      <c r="F23" s="231"/>
      <c r="G23" s="213" t="s">
        <v>278</v>
      </c>
      <c r="H23" s="230">
        <v>465.9</v>
      </c>
      <c r="I23" s="230">
        <v>371.3</v>
      </c>
    </row>
    <row r="24" spans="1:13" s="211" customFormat="1" ht="12.75" customHeight="1" x14ac:dyDescent="0.2">
      <c r="A24" s="249"/>
      <c r="B24" s="252" t="s">
        <v>361</v>
      </c>
      <c r="C24" s="249" t="s">
        <v>294</v>
      </c>
      <c r="D24" s="249" t="s">
        <v>317</v>
      </c>
      <c r="E24" s="251">
        <v>44926</v>
      </c>
      <c r="F24" s="250" t="s">
        <v>360</v>
      </c>
      <c r="G24" s="249" t="s">
        <v>10</v>
      </c>
      <c r="H24" s="248" t="s">
        <v>10</v>
      </c>
      <c r="I24" s="248" t="s">
        <v>10</v>
      </c>
    </row>
    <row r="25" spans="1:13" s="211" customFormat="1" ht="108.75" customHeight="1" x14ac:dyDescent="0.2">
      <c r="A25" s="249"/>
      <c r="B25" s="252"/>
      <c r="C25" s="249"/>
      <c r="D25" s="249"/>
      <c r="E25" s="251"/>
      <c r="F25" s="250"/>
      <c r="G25" s="249"/>
      <c r="H25" s="248"/>
      <c r="I25" s="248"/>
      <c r="L25" s="217"/>
      <c r="M25" s="217"/>
    </row>
    <row r="26" spans="1:13" s="211" customFormat="1" ht="51" x14ac:dyDescent="0.2">
      <c r="A26" s="216" t="s">
        <v>359</v>
      </c>
      <c r="B26" s="215" t="s">
        <v>358</v>
      </c>
      <c r="C26" s="231" t="s">
        <v>338</v>
      </c>
      <c r="D26" s="213" t="s">
        <v>348</v>
      </c>
      <c r="E26" s="219">
        <v>44926</v>
      </c>
      <c r="F26" s="231" t="s">
        <v>357</v>
      </c>
      <c r="G26" s="213" t="s">
        <v>278</v>
      </c>
      <c r="H26" s="230">
        <v>58.3</v>
      </c>
      <c r="I26" s="230">
        <v>76</v>
      </c>
      <c r="L26" s="217"/>
      <c r="M26" s="217"/>
    </row>
    <row r="27" spans="1:13" s="211" customFormat="1" ht="114.75" x14ac:dyDescent="0.2">
      <c r="A27" s="226"/>
      <c r="B27" s="228" t="s">
        <v>356</v>
      </c>
      <c r="C27" s="226" t="s">
        <v>291</v>
      </c>
      <c r="D27" s="227" t="s">
        <v>348</v>
      </c>
      <c r="E27" s="233" t="s">
        <v>355</v>
      </c>
      <c r="F27" s="227" t="s">
        <v>354</v>
      </c>
      <c r="G27" s="226" t="s">
        <v>10</v>
      </c>
      <c r="H27" s="225" t="s">
        <v>10</v>
      </c>
      <c r="I27" s="225" t="s">
        <v>10</v>
      </c>
      <c r="L27" s="217"/>
      <c r="M27" s="217"/>
    </row>
    <row r="28" spans="1:13" s="211" customFormat="1" ht="51" x14ac:dyDescent="0.2">
      <c r="A28" s="216" t="s">
        <v>353</v>
      </c>
      <c r="B28" s="215" t="s">
        <v>352</v>
      </c>
      <c r="C28" s="213" t="s">
        <v>294</v>
      </c>
      <c r="D28" s="231" t="s">
        <v>348</v>
      </c>
      <c r="E28" s="219">
        <v>44925</v>
      </c>
      <c r="F28" s="213"/>
      <c r="G28" s="213" t="s">
        <v>278</v>
      </c>
      <c r="H28" s="230">
        <v>153.5</v>
      </c>
      <c r="I28" s="230">
        <v>0</v>
      </c>
      <c r="L28" s="217"/>
      <c r="M28" s="217"/>
    </row>
    <row r="29" spans="1:13" s="211" customFormat="1" ht="51" x14ac:dyDescent="0.2">
      <c r="A29" s="229"/>
      <c r="B29" s="228" t="s">
        <v>351</v>
      </c>
      <c r="C29" s="226" t="s">
        <v>294</v>
      </c>
      <c r="D29" s="226" t="s">
        <v>348</v>
      </c>
      <c r="E29" s="233">
        <v>44925</v>
      </c>
      <c r="F29" s="226"/>
      <c r="G29" s="226" t="s">
        <v>10</v>
      </c>
      <c r="H29" s="225" t="s">
        <v>10</v>
      </c>
      <c r="I29" s="225" t="s">
        <v>10</v>
      </c>
      <c r="K29" s="242"/>
    </row>
    <row r="30" spans="1:13" s="211" customFormat="1" ht="51" x14ac:dyDescent="0.2">
      <c r="A30" s="216" t="s">
        <v>350</v>
      </c>
      <c r="B30" s="215" t="s">
        <v>349</v>
      </c>
      <c r="C30" s="213" t="s">
        <v>294</v>
      </c>
      <c r="D30" s="213" t="s">
        <v>348</v>
      </c>
      <c r="E30" s="219">
        <v>44926</v>
      </c>
      <c r="F30" s="213"/>
      <c r="G30" s="213" t="s">
        <v>278</v>
      </c>
      <c r="H30" s="230">
        <v>40</v>
      </c>
      <c r="I30" s="230">
        <v>31.3</v>
      </c>
      <c r="J30" s="247"/>
    </row>
    <row r="31" spans="1:13" s="211" customFormat="1" ht="63.75" x14ac:dyDescent="0.2">
      <c r="A31" s="229"/>
      <c r="B31" s="228" t="s">
        <v>347</v>
      </c>
      <c r="C31" s="227" t="s">
        <v>294</v>
      </c>
      <c r="D31" s="226" t="s">
        <v>307</v>
      </c>
      <c r="E31" s="233">
        <v>44926</v>
      </c>
      <c r="F31" s="226" t="s">
        <v>346</v>
      </c>
      <c r="G31" s="226" t="s">
        <v>10</v>
      </c>
      <c r="H31" s="225" t="s">
        <v>10</v>
      </c>
      <c r="I31" s="225" t="s">
        <v>10</v>
      </c>
    </row>
    <row r="32" spans="1:13" s="211" customFormat="1" ht="12.75" customHeight="1" x14ac:dyDescent="0.2">
      <c r="A32" s="246" t="s">
        <v>345</v>
      </c>
      <c r="B32" s="245"/>
      <c r="C32" s="245"/>
      <c r="D32" s="245"/>
      <c r="E32" s="245"/>
      <c r="F32" s="245"/>
      <c r="G32" s="245"/>
      <c r="H32" s="245"/>
      <c r="I32" s="244"/>
    </row>
    <row r="33" spans="1:15" s="211" customFormat="1" ht="63.75" x14ac:dyDescent="0.2">
      <c r="A33" s="236" t="s">
        <v>344</v>
      </c>
      <c r="B33" s="215" t="s">
        <v>343</v>
      </c>
      <c r="C33" s="220" t="s">
        <v>10</v>
      </c>
      <c r="D33" s="220" t="s">
        <v>279</v>
      </c>
      <c r="E33" s="220" t="s">
        <v>10</v>
      </c>
      <c r="F33" s="220" t="s">
        <v>10</v>
      </c>
      <c r="G33" s="220" t="s">
        <v>278</v>
      </c>
      <c r="H33" s="212">
        <v>7097.9</v>
      </c>
      <c r="I33" s="212">
        <v>6426.4</v>
      </c>
    </row>
    <row r="34" spans="1:15" s="211" customFormat="1" ht="66" customHeight="1" x14ac:dyDescent="0.2">
      <c r="A34" s="216" t="s">
        <v>342</v>
      </c>
      <c r="B34" s="215" t="s">
        <v>341</v>
      </c>
      <c r="C34" s="231" t="s">
        <v>294</v>
      </c>
      <c r="D34" s="243" t="s">
        <v>340</v>
      </c>
      <c r="E34" s="219">
        <v>44926</v>
      </c>
      <c r="F34" s="243"/>
      <c r="G34" s="213" t="s">
        <v>278</v>
      </c>
      <c r="H34" s="212">
        <v>7097.9</v>
      </c>
      <c r="I34" s="212">
        <v>6426.4</v>
      </c>
    </row>
    <row r="35" spans="1:15" s="211" customFormat="1" ht="89.25" x14ac:dyDescent="0.2">
      <c r="A35" s="226"/>
      <c r="B35" s="228" t="s">
        <v>339</v>
      </c>
      <c r="C35" s="226" t="s">
        <v>338</v>
      </c>
      <c r="D35" s="234" t="s">
        <v>311</v>
      </c>
      <c r="E35" s="233">
        <v>44805</v>
      </c>
      <c r="F35" s="226" t="s">
        <v>337</v>
      </c>
      <c r="G35" s="226" t="s">
        <v>10</v>
      </c>
      <c r="H35" s="225" t="s">
        <v>10</v>
      </c>
      <c r="I35" s="225" t="s">
        <v>10</v>
      </c>
      <c r="K35" s="242"/>
    </row>
    <row r="36" spans="1:15" s="211" customFormat="1" ht="181.5" customHeight="1" x14ac:dyDescent="0.2">
      <c r="A36" s="226"/>
      <c r="B36" s="228" t="s">
        <v>336</v>
      </c>
      <c r="C36" s="226" t="s">
        <v>335</v>
      </c>
      <c r="D36" s="226" t="s">
        <v>334</v>
      </c>
      <c r="E36" s="234" t="s">
        <v>333</v>
      </c>
      <c r="F36" s="241" t="s">
        <v>332</v>
      </c>
      <c r="G36" s="226" t="s">
        <v>10</v>
      </c>
      <c r="H36" s="225" t="s">
        <v>10</v>
      </c>
      <c r="I36" s="240" t="s">
        <v>10</v>
      </c>
    </row>
    <row r="37" spans="1:15" s="211" customFormat="1" ht="140.25" x14ac:dyDescent="0.2">
      <c r="A37" s="236" t="s">
        <v>331</v>
      </c>
      <c r="B37" s="215" t="s">
        <v>330</v>
      </c>
      <c r="C37" s="220" t="s">
        <v>284</v>
      </c>
      <c r="D37" s="220" t="s">
        <v>329</v>
      </c>
      <c r="E37" s="220" t="s">
        <v>284</v>
      </c>
      <c r="F37" s="220" t="s">
        <v>284</v>
      </c>
      <c r="G37" s="220" t="s">
        <v>278</v>
      </c>
      <c r="H37" s="212">
        <v>11600</v>
      </c>
      <c r="I37" s="212">
        <v>5224.2</v>
      </c>
    </row>
    <row r="38" spans="1:15" s="211" customFormat="1" ht="76.5" x14ac:dyDescent="0.2">
      <c r="A38" s="216" t="s">
        <v>328</v>
      </c>
      <c r="B38" s="215" t="s">
        <v>327</v>
      </c>
      <c r="C38" s="231" t="s">
        <v>294</v>
      </c>
      <c r="D38" s="213" t="s">
        <v>325</v>
      </c>
      <c r="E38" s="219">
        <v>44926</v>
      </c>
      <c r="F38" s="213"/>
      <c r="G38" s="213" t="s">
        <v>278</v>
      </c>
      <c r="H38" s="212">
        <v>11600</v>
      </c>
      <c r="I38" s="212">
        <v>5224.2</v>
      </c>
      <c r="K38" s="209"/>
      <c r="O38" s="239"/>
    </row>
    <row r="39" spans="1:15" s="211" customFormat="1" ht="76.5" x14ac:dyDescent="0.2">
      <c r="A39" s="226"/>
      <c r="B39" s="228" t="s">
        <v>326</v>
      </c>
      <c r="C39" s="226" t="s">
        <v>294</v>
      </c>
      <c r="D39" s="226" t="s">
        <v>325</v>
      </c>
      <c r="E39" s="233">
        <v>44926</v>
      </c>
      <c r="F39" s="226" t="s">
        <v>324</v>
      </c>
      <c r="G39" s="226" t="s">
        <v>10</v>
      </c>
      <c r="H39" s="225" t="s">
        <v>10</v>
      </c>
      <c r="I39" s="225" t="s">
        <v>10</v>
      </c>
    </row>
    <row r="40" spans="1:15" s="211" customFormat="1" ht="51" x14ac:dyDescent="0.2">
      <c r="A40" s="236" t="s">
        <v>323</v>
      </c>
      <c r="B40" s="215" t="s">
        <v>322</v>
      </c>
      <c r="C40" s="220" t="s">
        <v>284</v>
      </c>
      <c r="D40" s="220" t="s">
        <v>279</v>
      </c>
      <c r="E40" s="220" t="s">
        <v>284</v>
      </c>
      <c r="F40" s="220" t="s">
        <v>284</v>
      </c>
      <c r="G40" s="220" t="s">
        <v>278</v>
      </c>
      <c r="H40" s="230">
        <v>909.9</v>
      </c>
      <c r="I40" s="230">
        <v>838.6</v>
      </c>
    </row>
    <row r="41" spans="1:15" s="211" customFormat="1" ht="38.25" x14ac:dyDescent="0.2">
      <c r="A41" s="216" t="s">
        <v>321</v>
      </c>
      <c r="B41" s="215" t="s">
        <v>320</v>
      </c>
      <c r="C41" s="231" t="s">
        <v>304</v>
      </c>
      <c r="D41" s="238" t="s">
        <v>319</v>
      </c>
      <c r="E41" s="219">
        <v>44834</v>
      </c>
      <c r="F41" s="231"/>
      <c r="G41" s="213" t="s">
        <v>278</v>
      </c>
      <c r="H41" s="230">
        <v>69.900000000000006</v>
      </c>
      <c r="I41" s="230">
        <v>37.700000000000003</v>
      </c>
    </row>
    <row r="42" spans="1:15" s="211" customFormat="1" ht="38.25" x14ac:dyDescent="0.2">
      <c r="A42" s="226"/>
      <c r="B42" s="228" t="s">
        <v>318</v>
      </c>
      <c r="C42" s="226" t="s">
        <v>304</v>
      </c>
      <c r="D42" s="226" t="s">
        <v>317</v>
      </c>
      <c r="E42" s="234" t="s">
        <v>316</v>
      </c>
      <c r="F42" s="232" t="s">
        <v>315</v>
      </c>
      <c r="G42" s="226" t="s">
        <v>10</v>
      </c>
      <c r="H42" s="225" t="s">
        <v>10</v>
      </c>
      <c r="I42" s="225" t="s">
        <v>10</v>
      </c>
    </row>
    <row r="43" spans="1:15" s="211" customFormat="1" ht="76.5" x14ac:dyDescent="0.2">
      <c r="A43" s="216" t="s">
        <v>314</v>
      </c>
      <c r="B43" s="215" t="s">
        <v>313</v>
      </c>
      <c r="C43" s="231" t="s">
        <v>291</v>
      </c>
      <c r="D43" s="213" t="s">
        <v>311</v>
      </c>
      <c r="E43" s="219">
        <v>44834</v>
      </c>
      <c r="F43" s="237"/>
      <c r="G43" s="213" t="s">
        <v>278</v>
      </c>
      <c r="H43" s="230">
        <v>840</v>
      </c>
      <c r="I43" s="230">
        <v>800.9</v>
      </c>
    </row>
    <row r="44" spans="1:15" s="211" customFormat="1" ht="89.25" x14ac:dyDescent="0.2">
      <c r="A44" s="226"/>
      <c r="B44" s="228" t="s">
        <v>312</v>
      </c>
      <c r="C44" s="226" t="s">
        <v>291</v>
      </c>
      <c r="D44" s="226" t="s">
        <v>311</v>
      </c>
      <c r="E44" s="233">
        <v>44834</v>
      </c>
      <c r="F44" s="226" t="s">
        <v>310</v>
      </c>
      <c r="G44" s="226" t="s">
        <v>10</v>
      </c>
      <c r="H44" s="225" t="s">
        <v>10</v>
      </c>
      <c r="I44" s="225" t="s">
        <v>10</v>
      </c>
    </row>
    <row r="45" spans="1:15" s="211" customFormat="1" ht="51" x14ac:dyDescent="0.2">
      <c r="A45" s="236" t="s">
        <v>309</v>
      </c>
      <c r="B45" s="215" t="s">
        <v>308</v>
      </c>
      <c r="C45" s="220" t="s">
        <v>284</v>
      </c>
      <c r="D45" s="220" t="s">
        <v>307</v>
      </c>
      <c r="E45" s="220" t="s">
        <v>284</v>
      </c>
      <c r="F45" s="220" t="s">
        <v>284</v>
      </c>
      <c r="G45" s="220" t="s">
        <v>278</v>
      </c>
      <c r="H45" s="230">
        <v>312.8</v>
      </c>
      <c r="I45" s="230">
        <v>149.80000000000001</v>
      </c>
      <c r="K45" s="235"/>
    </row>
    <row r="46" spans="1:15" s="211" customFormat="1" ht="63.75" x14ac:dyDescent="0.2">
      <c r="A46" s="216" t="s">
        <v>306</v>
      </c>
      <c r="B46" s="215" t="s">
        <v>305</v>
      </c>
      <c r="C46" s="231" t="s">
        <v>304</v>
      </c>
      <c r="D46" s="213" t="s">
        <v>293</v>
      </c>
      <c r="E46" s="219">
        <v>44772</v>
      </c>
      <c r="F46" s="213"/>
      <c r="G46" s="213" t="s">
        <v>278</v>
      </c>
      <c r="H46" s="230">
        <v>50</v>
      </c>
      <c r="I46" s="230">
        <v>1.5</v>
      </c>
    </row>
    <row r="47" spans="1:15" s="211" customFormat="1" ht="63.75" x14ac:dyDescent="0.2">
      <c r="A47" s="226"/>
      <c r="B47" s="228" t="s">
        <v>303</v>
      </c>
      <c r="C47" s="226" t="s">
        <v>291</v>
      </c>
      <c r="D47" s="227" t="s">
        <v>293</v>
      </c>
      <c r="E47" s="233">
        <v>44772</v>
      </c>
      <c r="F47" s="234" t="s">
        <v>302</v>
      </c>
      <c r="G47" s="226" t="s">
        <v>10</v>
      </c>
      <c r="H47" s="225" t="s">
        <v>10</v>
      </c>
      <c r="I47" s="225" t="s">
        <v>10</v>
      </c>
    </row>
    <row r="48" spans="1:15" s="211" customFormat="1" ht="63.75" x14ac:dyDescent="0.2">
      <c r="A48" s="216" t="s">
        <v>301</v>
      </c>
      <c r="B48" s="215" t="s">
        <v>300</v>
      </c>
      <c r="C48" s="231" t="s">
        <v>294</v>
      </c>
      <c r="D48" s="213" t="s">
        <v>293</v>
      </c>
      <c r="E48" s="219">
        <v>44926</v>
      </c>
      <c r="F48" s="213"/>
      <c r="G48" s="213" t="s">
        <v>278</v>
      </c>
      <c r="H48" s="230">
        <v>208.8</v>
      </c>
      <c r="I48" s="230">
        <v>117.9</v>
      </c>
      <c r="K48" s="217"/>
      <c r="L48" s="217"/>
    </row>
    <row r="49" spans="1:12" s="211" customFormat="1" ht="108.75" customHeight="1" x14ac:dyDescent="0.2">
      <c r="A49" s="229"/>
      <c r="B49" s="228" t="s">
        <v>299</v>
      </c>
      <c r="C49" s="226" t="s">
        <v>294</v>
      </c>
      <c r="D49" s="227" t="s">
        <v>298</v>
      </c>
      <c r="E49" s="233">
        <v>44926</v>
      </c>
      <c r="F49" s="232" t="s">
        <v>297</v>
      </c>
      <c r="G49" s="226" t="s">
        <v>10</v>
      </c>
      <c r="H49" s="225" t="s">
        <v>10</v>
      </c>
      <c r="I49" s="225" t="s">
        <v>10</v>
      </c>
      <c r="K49" s="217"/>
      <c r="L49" s="217"/>
    </row>
    <row r="50" spans="1:12" s="211" customFormat="1" ht="63.75" customHeight="1" x14ac:dyDescent="0.2">
      <c r="A50" s="216" t="s">
        <v>296</v>
      </c>
      <c r="B50" s="215" t="s">
        <v>295</v>
      </c>
      <c r="C50" s="231" t="s">
        <v>294</v>
      </c>
      <c r="D50" s="213" t="s">
        <v>293</v>
      </c>
      <c r="E50" s="219">
        <v>44926</v>
      </c>
      <c r="F50" s="213"/>
      <c r="G50" s="213" t="s">
        <v>278</v>
      </c>
      <c r="H50" s="230">
        <v>54</v>
      </c>
      <c r="I50" s="230">
        <v>30.4</v>
      </c>
      <c r="K50" s="217"/>
      <c r="L50" s="217"/>
    </row>
    <row r="51" spans="1:12" s="211" customFormat="1" ht="51" x14ac:dyDescent="0.2">
      <c r="A51" s="229"/>
      <c r="B51" s="228" t="s">
        <v>292</v>
      </c>
      <c r="C51" s="226" t="s">
        <v>291</v>
      </c>
      <c r="D51" s="227" t="s">
        <v>290</v>
      </c>
      <c r="E51" s="226" t="s">
        <v>289</v>
      </c>
      <c r="F51" s="226" t="s">
        <v>288</v>
      </c>
      <c r="G51" s="226" t="s">
        <v>10</v>
      </c>
      <c r="H51" s="225" t="s">
        <v>10</v>
      </c>
      <c r="I51" s="225" t="s">
        <v>10</v>
      </c>
      <c r="K51" s="217"/>
      <c r="L51" s="217"/>
    </row>
    <row r="52" spans="1:12" s="211" customFormat="1" ht="12.75" customHeight="1" x14ac:dyDescent="0.2">
      <c r="A52" s="224" t="s">
        <v>287</v>
      </c>
      <c r="B52" s="223"/>
      <c r="C52" s="223"/>
      <c r="D52" s="223"/>
      <c r="E52" s="223"/>
      <c r="F52" s="223"/>
      <c r="G52" s="223"/>
      <c r="H52" s="223"/>
      <c r="I52" s="222"/>
    </row>
    <row r="53" spans="1:12" s="211" customFormat="1" ht="51" x14ac:dyDescent="0.2">
      <c r="A53" s="221" t="s">
        <v>286</v>
      </c>
      <c r="B53" s="215" t="s">
        <v>285</v>
      </c>
      <c r="C53" s="220" t="s">
        <v>284</v>
      </c>
      <c r="D53" s="220" t="s">
        <v>279</v>
      </c>
      <c r="E53" s="220" t="s">
        <v>284</v>
      </c>
      <c r="F53" s="220" t="s">
        <v>284</v>
      </c>
      <c r="G53" s="220" t="s">
        <v>278</v>
      </c>
      <c r="H53" s="212">
        <v>37019.199999999997</v>
      </c>
      <c r="I53" s="212">
        <v>22963.200000000001</v>
      </c>
    </row>
    <row r="54" spans="1:12" s="211" customFormat="1" ht="51" x14ac:dyDescent="0.2">
      <c r="A54" s="216" t="s">
        <v>283</v>
      </c>
      <c r="B54" s="215" t="s">
        <v>282</v>
      </c>
      <c r="C54" s="213" t="s">
        <v>10</v>
      </c>
      <c r="D54" s="213" t="s">
        <v>279</v>
      </c>
      <c r="E54" s="219" t="s">
        <v>10</v>
      </c>
      <c r="F54" s="218" t="s">
        <v>10</v>
      </c>
      <c r="G54" s="213" t="s">
        <v>278</v>
      </c>
      <c r="H54" s="212">
        <v>804.3</v>
      </c>
      <c r="I54" s="212">
        <v>681.6</v>
      </c>
      <c r="K54" s="217"/>
    </row>
    <row r="55" spans="1:12" s="211" customFormat="1" ht="51" x14ac:dyDescent="0.2">
      <c r="A55" s="216" t="s">
        <v>281</v>
      </c>
      <c r="B55" s="215" t="s">
        <v>280</v>
      </c>
      <c r="C55" s="213" t="s">
        <v>10</v>
      </c>
      <c r="D55" s="213" t="s">
        <v>279</v>
      </c>
      <c r="E55" s="214" t="s">
        <v>10</v>
      </c>
      <c r="F55" s="213" t="s">
        <v>10</v>
      </c>
      <c r="G55" s="213" t="s">
        <v>278</v>
      </c>
      <c r="H55" s="212">
        <v>31912</v>
      </c>
      <c r="I55" s="212">
        <v>22657.9</v>
      </c>
    </row>
    <row r="56" spans="1:12" ht="12.75" customHeight="1" x14ac:dyDescent="0.2">
      <c r="A56" s="210" t="s">
        <v>277</v>
      </c>
      <c r="B56" s="210"/>
      <c r="C56" s="210"/>
      <c r="D56" s="210"/>
      <c r="E56" s="210"/>
      <c r="F56" s="210"/>
      <c r="G56" s="210"/>
      <c r="H56" s="210"/>
      <c r="I56" s="210"/>
    </row>
    <row r="57" spans="1:12" x14ac:dyDescent="0.2">
      <c r="A57" s="210"/>
      <c r="B57" s="210"/>
      <c r="C57" s="210"/>
      <c r="D57" s="210"/>
      <c r="E57" s="210"/>
      <c r="F57" s="210"/>
      <c r="G57" s="210"/>
      <c r="H57" s="210"/>
      <c r="I57" s="210"/>
    </row>
  </sheetData>
  <sheetProtection selectLockedCells="1" selectUnlockedCells="1"/>
  <autoFilter ref="A3:I57">
    <filterColumn colId="4" showButton="0"/>
    <filterColumn colId="6" showButton="0"/>
    <filterColumn colId="7" showButton="0"/>
  </autoFilter>
  <mergeCells count="20">
    <mergeCell ref="E3:F3"/>
    <mergeCell ref="G3:I3"/>
    <mergeCell ref="E24:E25"/>
    <mergeCell ref="A1:I2"/>
    <mergeCell ref="A32:I32"/>
    <mergeCell ref="A6:I6"/>
    <mergeCell ref="A3:A4"/>
    <mergeCell ref="B3:B4"/>
    <mergeCell ref="C3:C4"/>
    <mergeCell ref="D3:D4"/>
    <mergeCell ref="D24:D25"/>
    <mergeCell ref="C24:C25"/>
    <mergeCell ref="A56:I57"/>
    <mergeCell ref="I24:I25"/>
    <mergeCell ref="F24:F25"/>
    <mergeCell ref="G24:G25"/>
    <mergeCell ref="H24:H25"/>
    <mergeCell ref="A52:I52"/>
    <mergeCell ref="B24:B25"/>
    <mergeCell ref="A24:A25"/>
  </mergeCells>
  <pageMargins left="0.74803149606299213" right="0" top="0" bottom="0" header="0.51181102362204722" footer="0.51181102362204722"/>
  <pageSetup paperSize="9" scale="48" firstPageNumber="0" fitToHeight="0" orientation="portrait" horizontalDpi="300" verticalDpi="300" r:id="rId1"/>
  <headerFooter alignWithMargins="0"/>
  <rowBreaks count="1" manualBreakCount="1">
    <brk id="31" max="8" man="1"/>
  </rowBreaks>
  <colBreaks count="1" manualBreakCount="1">
    <brk id="1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7933C"/>
  </sheetPr>
  <dimension ref="A1:AMJ449"/>
  <sheetViews>
    <sheetView showGridLines="0" view="pageBreakPreview" zoomScale="74" zoomScaleNormal="80" zoomScaleSheetLayoutView="74" workbookViewId="0">
      <selection activeCell="X456" sqref="X456"/>
    </sheetView>
  </sheetViews>
  <sheetFormatPr defaultColWidth="9.140625" defaultRowHeight="15.75" outlineLevelCol="1" x14ac:dyDescent="0.25"/>
  <cols>
    <col min="1" max="1" width="7.5703125" style="10" customWidth="1"/>
    <col min="2" max="2" width="58.28515625" style="9" customWidth="1"/>
    <col min="3" max="3" width="24.42578125" style="9" customWidth="1"/>
    <col min="4" max="4" width="72.140625" style="11" customWidth="1"/>
    <col min="5" max="5" width="16.28515625" style="9" customWidth="1"/>
    <col min="6" max="6" width="30.28515625" style="10" customWidth="1"/>
    <col min="7" max="7" width="15.5703125" style="9" customWidth="1"/>
    <col min="8" max="8" width="16.42578125" style="8" customWidth="1"/>
    <col min="9" max="9" width="12.85546875" style="7" hidden="1" customWidth="1" outlineLevel="1"/>
    <col min="10" max="10" width="12.140625" style="6" hidden="1" customWidth="1" outlineLevel="1"/>
    <col min="11" max="11" width="12.140625" style="5" hidden="1" customWidth="1" outlineLevel="1"/>
    <col min="12" max="12" width="13.5703125" style="4" hidden="1" customWidth="1" outlineLevel="1"/>
    <col min="13" max="13" width="18.140625" style="3" customWidth="1" collapsed="1"/>
    <col min="14" max="14" width="15.42578125" style="2" hidden="1" customWidth="1"/>
    <col min="15" max="15" width="13.28515625" style="2" hidden="1" customWidth="1"/>
    <col min="16" max="16" width="13.42578125" style="2" hidden="1" customWidth="1"/>
    <col min="17" max="17" width="3.5703125" style="2" hidden="1" customWidth="1"/>
    <col min="18" max="18" width="13.140625" style="2" hidden="1" customWidth="1"/>
    <col min="19" max="19" width="0" style="2" hidden="1" customWidth="1"/>
    <col min="20" max="26" width="9.140625" style="2"/>
    <col min="27" max="32" width="9.140625" style="1"/>
    <col min="33" max="1024" width="9.140625" style="2"/>
    <col min="1025" max="16384" width="9.140625" style="1"/>
  </cols>
  <sheetData>
    <row r="1" spans="1:14" s="13" customFormat="1" ht="21.75" customHeight="1" x14ac:dyDescent="0.25">
      <c r="A1" s="208" t="s">
        <v>276</v>
      </c>
      <c r="B1" s="208"/>
      <c r="C1" s="208"/>
      <c r="D1" s="208"/>
      <c r="E1" s="208"/>
      <c r="F1" s="208"/>
      <c r="G1" s="208"/>
      <c r="H1" s="208"/>
      <c r="I1" s="208"/>
      <c r="J1" s="208"/>
      <c r="K1" s="208"/>
      <c r="L1" s="208"/>
      <c r="M1" s="208"/>
    </row>
    <row r="2" spans="1:14" s="13" customFormat="1" ht="21.75" customHeight="1" x14ac:dyDescent="0.25">
      <c r="A2" s="208" t="s">
        <v>275</v>
      </c>
      <c r="B2" s="208"/>
      <c r="C2" s="208"/>
      <c r="D2" s="208"/>
      <c r="E2" s="208"/>
      <c r="F2" s="208"/>
      <c r="G2" s="208"/>
      <c r="H2" s="208"/>
      <c r="I2" s="208"/>
      <c r="J2" s="208"/>
      <c r="K2" s="208"/>
      <c r="L2" s="208"/>
      <c r="M2" s="208"/>
    </row>
    <row r="3" spans="1:14" s="13" customFormat="1" ht="21.75" customHeight="1" x14ac:dyDescent="0.25">
      <c r="A3" s="208" t="s">
        <v>274</v>
      </c>
      <c r="B3" s="208"/>
      <c r="C3" s="208"/>
      <c r="D3" s="208"/>
      <c r="E3" s="208"/>
      <c r="F3" s="208"/>
      <c r="G3" s="208"/>
      <c r="H3" s="208"/>
      <c r="I3" s="208"/>
      <c r="J3" s="208"/>
      <c r="K3" s="208"/>
      <c r="L3" s="208"/>
      <c r="M3" s="208"/>
    </row>
    <row r="4" spans="1:14" s="13" customFormat="1" ht="21" customHeight="1" x14ac:dyDescent="0.25">
      <c r="B4" s="207" t="s">
        <v>273</v>
      </c>
      <c r="C4" s="207"/>
      <c r="D4" s="207"/>
      <c r="E4" s="207"/>
      <c r="F4" s="207"/>
      <c r="G4" s="207"/>
      <c r="H4" s="207"/>
      <c r="I4" s="207"/>
      <c r="J4" s="207"/>
      <c r="K4" s="207"/>
      <c r="L4" s="207"/>
      <c r="M4" s="206"/>
    </row>
    <row r="5" spans="1:14" s="13" customFormat="1" ht="70.5" customHeight="1" x14ac:dyDescent="0.25">
      <c r="A5" s="82" t="s">
        <v>272</v>
      </c>
      <c r="B5" s="82" t="s">
        <v>271</v>
      </c>
      <c r="C5" s="82" t="s">
        <v>270</v>
      </c>
      <c r="D5" s="104" t="s">
        <v>269</v>
      </c>
      <c r="E5" s="104" t="s">
        <v>268</v>
      </c>
      <c r="F5" s="104"/>
      <c r="G5" s="205" t="s">
        <v>267</v>
      </c>
      <c r="H5" s="205"/>
      <c r="I5" s="205"/>
      <c r="J5" s="205"/>
      <c r="K5" s="205"/>
      <c r="L5" s="205"/>
      <c r="M5" s="205"/>
    </row>
    <row r="6" spans="1:14" s="13" customFormat="1" ht="52.5" customHeight="1" x14ac:dyDescent="0.25">
      <c r="A6" s="82"/>
      <c r="B6" s="82"/>
      <c r="C6" s="82"/>
      <c r="D6" s="104"/>
      <c r="E6" s="202" t="s">
        <v>266</v>
      </c>
      <c r="F6" s="202" t="s">
        <v>265</v>
      </c>
      <c r="G6" s="102" t="s">
        <v>264</v>
      </c>
      <c r="H6" s="204" t="s">
        <v>263</v>
      </c>
      <c r="I6" s="188"/>
      <c r="J6" s="187"/>
      <c r="K6" s="186"/>
      <c r="L6" s="185"/>
      <c r="M6" s="203" t="s">
        <v>262</v>
      </c>
    </row>
    <row r="7" spans="1:14" s="13" customFormat="1" ht="27.75" customHeight="1" x14ac:dyDescent="0.25">
      <c r="A7" s="97">
        <v>1</v>
      </c>
      <c r="B7" s="97">
        <v>2</v>
      </c>
      <c r="C7" s="97">
        <v>3</v>
      </c>
      <c r="D7" s="102">
        <v>4</v>
      </c>
      <c r="E7" s="102">
        <v>5</v>
      </c>
      <c r="F7" s="202">
        <v>6</v>
      </c>
      <c r="G7" s="202">
        <v>7</v>
      </c>
      <c r="H7" s="201">
        <v>8</v>
      </c>
      <c r="I7" s="200"/>
      <c r="J7" s="199"/>
      <c r="K7" s="198"/>
      <c r="L7" s="197"/>
      <c r="M7" s="196">
        <v>9</v>
      </c>
    </row>
    <row r="8" spans="1:14" s="13" customFormat="1" ht="15.75" customHeight="1" x14ac:dyDescent="0.25">
      <c r="A8" s="195" t="s">
        <v>261</v>
      </c>
      <c r="B8" s="195"/>
      <c r="C8" s="195"/>
      <c r="D8" s="195"/>
      <c r="E8" s="195"/>
      <c r="F8" s="195"/>
      <c r="G8" s="195"/>
      <c r="H8" s="195"/>
      <c r="I8" s="195"/>
      <c r="J8" s="195"/>
      <c r="K8" s="195"/>
      <c r="L8" s="195"/>
      <c r="M8" s="195"/>
      <c r="N8" s="17"/>
    </row>
    <row r="9" spans="1:14" s="13" customFormat="1" ht="7.5" customHeight="1" x14ac:dyDescent="0.25">
      <c r="A9" s="195"/>
      <c r="B9" s="195"/>
      <c r="C9" s="195"/>
      <c r="D9" s="195"/>
      <c r="E9" s="195"/>
      <c r="F9" s="195"/>
      <c r="G9" s="195"/>
      <c r="H9" s="195"/>
      <c r="I9" s="195"/>
      <c r="J9" s="195"/>
      <c r="K9" s="195"/>
      <c r="L9" s="195"/>
      <c r="M9" s="195"/>
    </row>
    <row r="10" spans="1:14" s="13" customFormat="1" ht="4.5" hidden="1" customHeight="1" x14ac:dyDescent="0.25">
      <c r="A10" s="195"/>
      <c r="B10" s="195"/>
      <c r="C10" s="195"/>
      <c r="D10" s="195"/>
      <c r="E10" s="195"/>
      <c r="F10" s="195"/>
      <c r="G10" s="195"/>
      <c r="H10" s="195"/>
      <c r="I10" s="195"/>
      <c r="J10" s="195"/>
      <c r="K10" s="195"/>
      <c r="L10" s="195"/>
      <c r="M10" s="195"/>
    </row>
    <row r="11" spans="1:14" s="13" customFormat="1" ht="15.75" hidden="1" customHeight="1" x14ac:dyDescent="0.25">
      <c r="A11" s="195"/>
      <c r="B11" s="195"/>
      <c r="C11" s="195"/>
      <c r="D11" s="195"/>
      <c r="E11" s="195"/>
      <c r="F11" s="195"/>
      <c r="G11" s="195"/>
      <c r="H11" s="195"/>
      <c r="I11" s="195"/>
      <c r="J11" s="195"/>
      <c r="K11" s="195"/>
      <c r="L11" s="195"/>
      <c r="M11" s="195"/>
      <c r="N11" s="17"/>
    </row>
    <row r="12" spans="1:14" s="13" customFormat="1" ht="15.75" hidden="1" customHeight="1" x14ac:dyDescent="0.25">
      <c r="A12" s="195"/>
      <c r="B12" s="195"/>
      <c r="C12" s="195"/>
      <c r="D12" s="195"/>
      <c r="E12" s="195"/>
      <c r="F12" s="195"/>
      <c r="G12" s="195"/>
      <c r="H12" s="195"/>
      <c r="I12" s="195"/>
      <c r="J12" s="195"/>
      <c r="K12" s="195"/>
      <c r="L12" s="195"/>
      <c r="M12" s="195"/>
    </row>
    <row r="13" spans="1:14" s="13" customFormat="1" ht="15.75" customHeight="1" x14ac:dyDescent="0.25">
      <c r="A13" s="38">
        <v>1</v>
      </c>
      <c r="B13" s="37" t="s">
        <v>260</v>
      </c>
      <c r="C13" s="37" t="s">
        <v>10</v>
      </c>
      <c r="D13" s="37" t="s">
        <v>105</v>
      </c>
      <c r="E13" s="37" t="s">
        <v>10</v>
      </c>
      <c r="F13" s="38" t="s">
        <v>10</v>
      </c>
      <c r="G13" s="194" t="s">
        <v>5</v>
      </c>
      <c r="H13" s="175">
        <v>0</v>
      </c>
      <c r="I13" s="75"/>
      <c r="J13" s="75"/>
      <c r="K13" s="75"/>
      <c r="L13" s="75"/>
      <c r="M13" s="175">
        <v>0</v>
      </c>
    </row>
    <row r="14" spans="1:14" s="13" customFormat="1" x14ac:dyDescent="0.25">
      <c r="A14" s="38"/>
      <c r="B14" s="37"/>
      <c r="C14" s="37"/>
      <c r="D14" s="37"/>
      <c r="E14" s="37"/>
      <c r="F14" s="38"/>
      <c r="G14" s="34" t="s">
        <v>4</v>
      </c>
      <c r="H14" s="175">
        <v>0</v>
      </c>
      <c r="I14" s="75"/>
      <c r="J14" s="75"/>
      <c r="K14" s="75"/>
      <c r="L14" s="75"/>
      <c r="M14" s="175">
        <v>0</v>
      </c>
    </row>
    <row r="15" spans="1:14" s="13" customFormat="1" x14ac:dyDescent="0.25">
      <c r="A15" s="38"/>
      <c r="B15" s="37"/>
      <c r="C15" s="37"/>
      <c r="D15" s="37"/>
      <c r="E15" s="37"/>
      <c r="F15" s="38"/>
      <c r="G15" s="34" t="s">
        <v>3</v>
      </c>
      <c r="H15" s="175">
        <v>0</v>
      </c>
      <c r="I15" s="75"/>
      <c r="J15" s="75"/>
      <c r="K15" s="75"/>
      <c r="L15" s="75"/>
      <c r="M15" s="175">
        <v>0</v>
      </c>
    </row>
    <row r="16" spans="1:14" s="13" customFormat="1" x14ac:dyDescent="0.25">
      <c r="A16" s="38"/>
      <c r="B16" s="37"/>
      <c r="C16" s="37"/>
      <c r="D16" s="37"/>
      <c r="E16" s="37"/>
      <c r="F16" s="38"/>
      <c r="G16" s="34" t="s">
        <v>2</v>
      </c>
      <c r="H16" s="175">
        <v>0</v>
      </c>
      <c r="I16" s="75"/>
      <c r="J16" s="75"/>
      <c r="K16" s="75"/>
      <c r="L16" s="75"/>
      <c r="M16" s="175">
        <v>0</v>
      </c>
    </row>
    <row r="17" spans="1:14" s="13" customFormat="1" x14ac:dyDescent="0.25">
      <c r="A17" s="38"/>
      <c r="B17" s="37"/>
      <c r="C17" s="37"/>
      <c r="D17" s="37"/>
      <c r="E17" s="37"/>
      <c r="F17" s="38"/>
      <c r="G17" s="34" t="s">
        <v>1</v>
      </c>
      <c r="H17" s="175">
        <v>0</v>
      </c>
      <c r="I17" s="75"/>
      <c r="J17" s="75"/>
      <c r="K17" s="75"/>
      <c r="L17" s="75"/>
      <c r="M17" s="175">
        <v>0</v>
      </c>
    </row>
    <row r="18" spans="1:14" s="13" customFormat="1" ht="24.75" customHeight="1" x14ac:dyDescent="0.25">
      <c r="A18" s="63" t="s">
        <v>43</v>
      </c>
      <c r="B18" s="62" t="s">
        <v>259</v>
      </c>
      <c r="C18" s="62" t="s">
        <v>17</v>
      </c>
      <c r="D18" s="178" t="s">
        <v>258</v>
      </c>
      <c r="E18" s="60">
        <v>44926</v>
      </c>
      <c r="F18" s="59" t="s">
        <v>23</v>
      </c>
      <c r="G18" s="58" t="s">
        <v>5</v>
      </c>
      <c r="H18" s="57">
        <v>0</v>
      </c>
      <c r="I18" s="56"/>
      <c r="J18" s="55"/>
      <c r="K18" s="54"/>
      <c r="L18" s="53"/>
      <c r="M18" s="57">
        <v>0</v>
      </c>
    </row>
    <row r="19" spans="1:14" s="13" customFormat="1" x14ac:dyDescent="0.25">
      <c r="A19" s="63"/>
      <c r="B19" s="62"/>
      <c r="C19" s="62"/>
      <c r="D19" s="178"/>
      <c r="E19" s="60"/>
      <c r="F19" s="59"/>
      <c r="G19" s="58" t="s">
        <v>4</v>
      </c>
      <c r="H19" s="57">
        <v>0</v>
      </c>
      <c r="I19" s="56"/>
      <c r="J19" s="55"/>
      <c r="K19" s="54"/>
      <c r="L19" s="53"/>
      <c r="M19" s="57">
        <v>0</v>
      </c>
    </row>
    <row r="20" spans="1:14" s="13" customFormat="1" x14ac:dyDescent="0.25">
      <c r="A20" s="63"/>
      <c r="B20" s="62"/>
      <c r="C20" s="62"/>
      <c r="D20" s="178"/>
      <c r="E20" s="60"/>
      <c r="F20" s="59"/>
      <c r="G20" s="58" t="s">
        <v>3</v>
      </c>
      <c r="H20" s="57">
        <v>0</v>
      </c>
      <c r="I20" s="56"/>
      <c r="J20" s="55"/>
      <c r="K20" s="54"/>
      <c r="L20" s="53"/>
      <c r="M20" s="57">
        <v>0</v>
      </c>
    </row>
    <row r="21" spans="1:14" s="13" customFormat="1" x14ac:dyDescent="0.25">
      <c r="A21" s="63"/>
      <c r="B21" s="62"/>
      <c r="C21" s="62"/>
      <c r="D21" s="178"/>
      <c r="E21" s="60"/>
      <c r="F21" s="59"/>
      <c r="G21" s="58" t="s">
        <v>2</v>
      </c>
      <c r="H21" s="57">
        <v>0</v>
      </c>
      <c r="I21" s="56"/>
      <c r="J21" s="55"/>
      <c r="K21" s="54"/>
      <c r="L21" s="53"/>
      <c r="M21" s="57">
        <v>0</v>
      </c>
    </row>
    <row r="22" spans="1:14" s="13" customFormat="1" x14ac:dyDescent="0.25">
      <c r="A22" s="63"/>
      <c r="B22" s="62"/>
      <c r="C22" s="62"/>
      <c r="D22" s="178"/>
      <c r="E22" s="60"/>
      <c r="F22" s="59"/>
      <c r="G22" s="58" t="s">
        <v>1</v>
      </c>
      <c r="H22" s="57">
        <v>0</v>
      </c>
      <c r="I22" s="56"/>
      <c r="J22" s="55"/>
      <c r="K22" s="54"/>
      <c r="L22" s="53"/>
      <c r="M22" s="57">
        <v>0</v>
      </c>
    </row>
    <row r="23" spans="1:14" s="13" customFormat="1" ht="77.25" customHeight="1" x14ac:dyDescent="0.25">
      <c r="A23" s="67"/>
      <c r="B23" s="62" t="s">
        <v>257</v>
      </c>
      <c r="C23" s="62" t="s">
        <v>17</v>
      </c>
      <c r="D23" s="61" t="s">
        <v>217</v>
      </c>
      <c r="E23" s="60">
        <v>44926</v>
      </c>
      <c r="F23" s="121" t="s">
        <v>256</v>
      </c>
      <c r="G23" s="61" t="s">
        <v>10</v>
      </c>
      <c r="H23" s="61" t="s">
        <v>10</v>
      </c>
      <c r="I23" s="47" t="s">
        <v>10</v>
      </c>
      <c r="J23" s="47" t="s">
        <v>10</v>
      </c>
      <c r="K23" s="47" t="s">
        <v>10</v>
      </c>
      <c r="L23" s="47" t="s">
        <v>10</v>
      </c>
      <c r="M23" s="61" t="s">
        <v>10</v>
      </c>
    </row>
    <row r="24" spans="1:14" s="13" customFormat="1" ht="18" customHeight="1" x14ac:dyDescent="0.25">
      <c r="A24" s="67"/>
      <c r="B24" s="62"/>
      <c r="C24" s="62"/>
      <c r="D24" s="61"/>
      <c r="E24" s="61"/>
      <c r="F24" s="115"/>
      <c r="G24" s="61"/>
      <c r="H24" s="61"/>
      <c r="I24" s="47"/>
      <c r="J24" s="47"/>
      <c r="K24" s="47"/>
      <c r="L24" s="47"/>
      <c r="M24" s="61"/>
      <c r="N24" s="64"/>
    </row>
    <row r="25" spans="1:14" s="13" customFormat="1" ht="20.25" customHeight="1" x14ac:dyDescent="0.25">
      <c r="A25" s="38">
        <v>2</v>
      </c>
      <c r="B25" s="37" t="s">
        <v>255</v>
      </c>
      <c r="C25" s="37" t="s">
        <v>10</v>
      </c>
      <c r="D25" s="179" t="s">
        <v>219</v>
      </c>
      <c r="E25" s="37" t="s">
        <v>10</v>
      </c>
      <c r="F25" s="38" t="s">
        <v>10</v>
      </c>
      <c r="G25" s="34" t="s">
        <v>5</v>
      </c>
      <c r="H25" s="175">
        <v>0</v>
      </c>
      <c r="I25" s="75"/>
      <c r="J25" s="75"/>
      <c r="K25" s="75"/>
      <c r="L25" s="75"/>
      <c r="M25" s="175">
        <v>0</v>
      </c>
    </row>
    <row r="26" spans="1:14" s="13" customFormat="1" x14ac:dyDescent="0.25">
      <c r="A26" s="38"/>
      <c r="B26" s="37"/>
      <c r="C26" s="37"/>
      <c r="D26" s="179"/>
      <c r="E26" s="37"/>
      <c r="F26" s="38"/>
      <c r="G26" s="34" t="s">
        <v>4</v>
      </c>
      <c r="H26" s="175">
        <v>0</v>
      </c>
      <c r="I26" s="75"/>
      <c r="J26" s="75"/>
      <c r="K26" s="75"/>
      <c r="L26" s="75"/>
      <c r="M26" s="175">
        <v>0</v>
      </c>
    </row>
    <row r="27" spans="1:14" s="13" customFormat="1" x14ac:dyDescent="0.25">
      <c r="A27" s="38"/>
      <c r="B27" s="37"/>
      <c r="C27" s="37"/>
      <c r="D27" s="179"/>
      <c r="E27" s="37"/>
      <c r="F27" s="38"/>
      <c r="G27" s="34" t="s">
        <v>3</v>
      </c>
      <c r="H27" s="175">
        <v>0</v>
      </c>
      <c r="I27" s="75"/>
      <c r="J27" s="75"/>
      <c r="K27" s="75"/>
      <c r="L27" s="75"/>
      <c r="M27" s="175">
        <v>0</v>
      </c>
    </row>
    <row r="28" spans="1:14" s="13" customFormat="1" x14ac:dyDescent="0.25">
      <c r="A28" s="38"/>
      <c r="B28" s="37"/>
      <c r="C28" s="37"/>
      <c r="D28" s="179"/>
      <c r="E28" s="37"/>
      <c r="F28" s="38"/>
      <c r="G28" s="34" t="s">
        <v>2</v>
      </c>
      <c r="H28" s="175">
        <v>0</v>
      </c>
      <c r="I28" s="75"/>
      <c r="J28" s="75"/>
      <c r="K28" s="75"/>
      <c r="L28" s="75"/>
      <c r="M28" s="175">
        <v>0</v>
      </c>
    </row>
    <row r="29" spans="1:14" s="13" customFormat="1" x14ac:dyDescent="0.25">
      <c r="A29" s="38"/>
      <c r="B29" s="37"/>
      <c r="C29" s="37"/>
      <c r="D29" s="179"/>
      <c r="E29" s="37"/>
      <c r="F29" s="38"/>
      <c r="G29" s="34" t="s">
        <v>1</v>
      </c>
      <c r="H29" s="175">
        <v>0</v>
      </c>
      <c r="I29" s="75"/>
      <c r="J29" s="75"/>
      <c r="K29" s="75"/>
      <c r="L29" s="75"/>
      <c r="M29" s="175">
        <v>0</v>
      </c>
    </row>
    <row r="30" spans="1:14" s="13" customFormat="1" ht="24.75" customHeight="1" x14ac:dyDescent="0.25">
      <c r="A30" s="63" t="s">
        <v>34</v>
      </c>
      <c r="B30" s="62" t="s">
        <v>254</v>
      </c>
      <c r="C30" s="62" t="s">
        <v>17</v>
      </c>
      <c r="D30" s="193" t="s">
        <v>219</v>
      </c>
      <c r="E30" s="60">
        <v>44926</v>
      </c>
      <c r="F30" s="59" t="s">
        <v>23</v>
      </c>
      <c r="G30" s="58" t="s">
        <v>5</v>
      </c>
      <c r="H30" s="57">
        <v>0</v>
      </c>
      <c r="I30" s="56"/>
      <c r="J30" s="55"/>
      <c r="K30" s="54"/>
      <c r="L30" s="53"/>
      <c r="M30" s="57">
        <v>0</v>
      </c>
    </row>
    <row r="31" spans="1:14" s="13" customFormat="1" x14ac:dyDescent="0.25">
      <c r="A31" s="63"/>
      <c r="B31" s="62"/>
      <c r="C31" s="62"/>
      <c r="D31" s="193"/>
      <c r="E31" s="60"/>
      <c r="F31" s="59"/>
      <c r="G31" s="58" t="s">
        <v>4</v>
      </c>
      <c r="H31" s="57">
        <v>0</v>
      </c>
      <c r="I31" s="56"/>
      <c r="J31" s="55"/>
      <c r="K31" s="54"/>
      <c r="L31" s="53"/>
      <c r="M31" s="57">
        <v>0</v>
      </c>
    </row>
    <row r="32" spans="1:14" s="13" customFormat="1" x14ac:dyDescent="0.25">
      <c r="A32" s="63"/>
      <c r="B32" s="62"/>
      <c r="C32" s="62"/>
      <c r="D32" s="193"/>
      <c r="E32" s="60"/>
      <c r="F32" s="59"/>
      <c r="G32" s="58" t="s">
        <v>3</v>
      </c>
      <c r="H32" s="57">
        <v>0</v>
      </c>
      <c r="I32" s="56"/>
      <c r="J32" s="55"/>
      <c r="K32" s="54"/>
      <c r="L32" s="53"/>
      <c r="M32" s="57">
        <v>0</v>
      </c>
    </row>
    <row r="33" spans="1:15" s="13" customFormat="1" x14ac:dyDescent="0.25">
      <c r="A33" s="63"/>
      <c r="B33" s="62"/>
      <c r="C33" s="62"/>
      <c r="D33" s="193"/>
      <c r="E33" s="60"/>
      <c r="F33" s="59"/>
      <c r="G33" s="58" t="s">
        <v>2</v>
      </c>
      <c r="H33" s="57">
        <v>0</v>
      </c>
      <c r="I33" s="56"/>
      <c r="J33" s="55"/>
      <c r="K33" s="54"/>
      <c r="L33" s="53"/>
      <c r="M33" s="57">
        <v>0</v>
      </c>
    </row>
    <row r="34" spans="1:15" s="13" customFormat="1" x14ac:dyDescent="0.25">
      <c r="A34" s="63"/>
      <c r="B34" s="62"/>
      <c r="C34" s="62"/>
      <c r="D34" s="193"/>
      <c r="E34" s="60"/>
      <c r="F34" s="59"/>
      <c r="G34" s="58" t="s">
        <v>1</v>
      </c>
      <c r="H34" s="57">
        <v>0</v>
      </c>
      <c r="I34" s="56"/>
      <c r="J34" s="55"/>
      <c r="K34" s="54"/>
      <c r="L34" s="53"/>
      <c r="M34" s="57">
        <v>0</v>
      </c>
    </row>
    <row r="35" spans="1:15" s="13" customFormat="1" ht="63" customHeight="1" x14ac:dyDescent="0.25">
      <c r="A35" s="67"/>
      <c r="B35" s="62" t="s">
        <v>253</v>
      </c>
      <c r="C35" s="62" t="s">
        <v>17</v>
      </c>
      <c r="D35" s="61" t="s">
        <v>217</v>
      </c>
      <c r="E35" s="60">
        <v>44926</v>
      </c>
      <c r="F35" s="59" t="s">
        <v>252</v>
      </c>
      <c r="G35" s="61" t="s">
        <v>10</v>
      </c>
      <c r="H35" s="66" t="s">
        <v>10</v>
      </c>
      <c r="I35" s="45"/>
      <c r="J35" s="44"/>
      <c r="K35" s="43"/>
      <c r="L35" s="42"/>
      <c r="M35" s="89" t="s">
        <v>10</v>
      </c>
    </row>
    <row r="36" spans="1:15" s="13" customFormat="1" ht="209.25" customHeight="1" x14ac:dyDescent="0.25">
      <c r="A36" s="67"/>
      <c r="B36" s="62"/>
      <c r="C36" s="62"/>
      <c r="D36" s="61"/>
      <c r="E36" s="60"/>
      <c r="F36" s="59"/>
      <c r="G36" s="61"/>
      <c r="H36" s="66"/>
      <c r="I36" s="45"/>
      <c r="J36" s="44"/>
      <c r="K36" s="43"/>
      <c r="L36" s="42"/>
      <c r="M36" s="89"/>
      <c r="N36" s="64"/>
    </row>
    <row r="37" spans="1:15" s="13" customFormat="1" ht="15.75" customHeight="1" x14ac:dyDescent="0.25">
      <c r="A37" s="63" t="s">
        <v>251</v>
      </c>
      <c r="B37" s="62" t="s">
        <v>250</v>
      </c>
      <c r="C37" s="62" t="s">
        <v>17</v>
      </c>
      <c r="D37" s="181" t="s">
        <v>230</v>
      </c>
      <c r="E37" s="60">
        <v>44926</v>
      </c>
      <c r="F37" s="59" t="s">
        <v>23</v>
      </c>
      <c r="G37" s="58" t="s">
        <v>5</v>
      </c>
      <c r="H37" s="57">
        <f>H38+H39+H40+H41</f>
        <v>0</v>
      </c>
      <c r="I37" s="56"/>
      <c r="J37" s="55"/>
      <c r="K37" s="54"/>
      <c r="L37" s="53"/>
      <c r="M37" s="57">
        <f>M38+M39+M40+M41</f>
        <v>0</v>
      </c>
    </row>
    <row r="38" spans="1:15" s="13" customFormat="1" x14ac:dyDescent="0.25">
      <c r="A38" s="63"/>
      <c r="B38" s="62"/>
      <c r="C38" s="62"/>
      <c r="D38" s="181"/>
      <c r="E38" s="60"/>
      <c r="F38" s="59"/>
      <c r="G38" s="58" t="s">
        <v>4</v>
      </c>
      <c r="H38" s="57">
        <v>0</v>
      </c>
      <c r="I38" s="56"/>
      <c r="J38" s="55"/>
      <c r="K38" s="54"/>
      <c r="L38" s="53"/>
      <c r="M38" s="57">
        <v>0</v>
      </c>
    </row>
    <row r="39" spans="1:15" s="13" customFormat="1" x14ac:dyDescent="0.25">
      <c r="A39" s="63"/>
      <c r="B39" s="62"/>
      <c r="C39" s="62"/>
      <c r="D39" s="181"/>
      <c r="E39" s="60"/>
      <c r="F39" s="59"/>
      <c r="G39" s="58" t="s">
        <v>3</v>
      </c>
      <c r="H39" s="57">
        <v>0</v>
      </c>
      <c r="I39" s="56"/>
      <c r="J39" s="55"/>
      <c r="K39" s="54"/>
      <c r="L39" s="53"/>
      <c r="M39" s="57">
        <v>0</v>
      </c>
    </row>
    <row r="40" spans="1:15" s="13" customFormat="1" x14ac:dyDescent="0.25">
      <c r="A40" s="63"/>
      <c r="B40" s="62"/>
      <c r="C40" s="62"/>
      <c r="D40" s="181"/>
      <c r="E40" s="60"/>
      <c r="F40" s="59"/>
      <c r="G40" s="58" t="s">
        <v>2</v>
      </c>
      <c r="H40" s="57">
        <v>0</v>
      </c>
      <c r="I40" s="56"/>
      <c r="J40" s="55"/>
      <c r="K40" s="54">
        <v>0</v>
      </c>
      <c r="L40" s="53"/>
      <c r="M40" s="57">
        <v>0</v>
      </c>
    </row>
    <row r="41" spans="1:15" s="13" customFormat="1" x14ac:dyDescent="0.25">
      <c r="A41" s="63"/>
      <c r="B41" s="62"/>
      <c r="C41" s="62"/>
      <c r="D41" s="181"/>
      <c r="E41" s="60"/>
      <c r="F41" s="59"/>
      <c r="G41" s="58" t="s">
        <v>1</v>
      </c>
      <c r="H41" s="57">
        <v>0</v>
      </c>
      <c r="I41" s="56"/>
      <c r="J41" s="55"/>
      <c r="K41" s="54"/>
      <c r="L41" s="53"/>
      <c r="M41" s="57">
        <v>0</v>
      </c>
    </row>
    <row r="42" spans="1:15" s="13" customFormat="1" ht="108.75" customHeight="1" x14ac:dyDescent="0.25">
      <c r="A42" s="51"/>
      <c r="B42" s="50" t="s">
        <v>249</v>
      </c>
      <c r="C42" s="50" t="s">
        <v>17</v>
      </c>
      <c r="D42" s="182" t="s">
        <v>248</v>
      </c>
      <c r="E42" s="49" t="s">
        <v>10</v>
      </c>
      <c r="F42" s="52" t="s">
        <v>247</v>
      </c>
      <c r="G42" s="47" t="s">
        <v>10</v>
      </c>
      <c r="H42" s="46" t="s">
        <v>10</v>
      </c>
      <c r="I42" s="45"/>
      <c r="J42" s="44"/>
      <c r="K42" s="43"/>
      <c r="L42" s="42"/>
      <c r="M42" s="91" t="s">
        <v>10</v>
      </c>
    </row>
    <row r="43" spans="1:15" s="13" customFormat="1" ht="15.75" customHeight="1" x14ac:dyDescent="0.25">
      <c r="A43" s="38">
        <v>3</v>
      </c>
      <c r="B43" s="37" t="s">
        <v>246</v>
      </c>
      <c r="C43" s="87" t="s">
        <v>10</v>
      </c>
      <c r="D43" s="192" t="s">
        <v>245</v>
      </c>
      <c r="E43" s="86" t="s">
        <v>10</v>
      </c>
      <c r="F43" s="85" t="s">
        <v>10</v>
      </c>
      <c r="G43" s="191" t="s">
        <v>5</v>
      </c>
      <c r="H43" s="33">
        <f>SUM(H44:H47)</f>
        <v>347833.39999999997</v>
      </c>
      <c r="I43" s="33">
        <f>SUM(I44:I47)</f>
        <v>46490.100000000006</v>
      </c>
      <c r="J43" s="33">
        <f>SUM(J44:J47)</f>
        <v>238984.1</v>
      </c>
      <c r="K43" s="33">
        <f>SUM(K44:K47)</f>
        <v>0</v>
      </c>
      <c r="L43" s="33">
        <f>SUM(L44:L47)</f>
        <v>0</v>
      </c>
      <c r="M43" s="33">
        <f>SUM(M44:M47)</f>
        <v>337421.30000000005</v>
      </c>
      <c r="O43" s="17"/>
    </row>
    <row r="44" spans="1:15" s="13" customFormat="1" x14ac:dyDescent="0.25">
      <c r="A44" s="38"/>
      <c r="B44" s="37"/>
      <c r="C44" s="87"/>
      <c r="D44" s="192"/>
      <c r="E44" s="86"/>
      <c r="F44" s="85"/>
      <c r="G44" s="191" t="s">
        <v>4</v>
      </c>
      <c r="H44" s="33">
        <v>0</v>
      </c>
      <c r="I44" s="32"/>
      <c r="J44" s="32"/>
      <c r="K44" s="32"/>
      <c r="L44" s="32"/>
      <c r="M44" s="74">
        <f>M49+M56+M63+M69</f>
        <v>0</v>
      </c>
      <c r="O44" s="17"/>
    </row>
    <row r="45" spans="1:15" s="13" customFormat="1" x14ac:dyDescent="0.25">
      <c r="A45" s="38"/>
      <c r="B45" s="37"/>
      <c r="C45" s="87"/>
      <c r="D45" s="192"/>
      <c r="E45" s="86"/>
      <c r="F45" s="85"/>
      <c r="G45" s="191" t="s">
        <v>3</v>
      </c>
      <c r="H45" s="33">
        <f>H50+H64+H70</f>
        <v>14472.6</v>
      </c>
      <c r="I45" s="32"/>
      <c r="J45" s="32">
        <f>J50+J70</f>
        <v>14472.6</v>
      </c>
      <c r="K45" s="32"/>
      <c r="L45" s="32"/>
      <c r="M45" s="74">
        <f>M50+M57+M64+M70</f>
        <v>10342</v>
      </c>
      <c r="O45" s="17"/>
    </row>
    <row r="46" spans="1:15" s="13" customFormat="1" x14ac:dyDescent="0.25">
      <c r="A46" s="38"/>
      <c r="B46" s="37"/>
      <c r="C46" s="87"/>
      <c r="D46" s="192"/>
      <c r="E46" s="86"/>
      <c r="F46" s="85"/>
      <c r="G46" s="191" t="s">
        <v>2</v>
      </c>
      <c r="H46" s="33">
        <f>H51+H65+H71+H58</f>
        <v>333360.8</v>
      </c>
      <c r="I46" s="33">
        <f>I51+I65+I71+I58</f>
        <v>46490.100000000006</v>
      </c>
      <c r="J46" s="33">
        <f>J51+J65+J71+J58</f>
        <v>224511.5</v>
      </c>
      <c r="K46" s="33">
        <f>K51+K65+K71+K58</f>
        <v>0</v>
      </c>
      <c r="L46" s="33">
        <f>L51+L65+L71+L58</f>
        <v>0</v>
      </c>
      <c r="M46" s="33">
        <f>M51+M65+M71+M58</f>
        <v>327079.30000000005</v>
      </c>
    </row>
    <row r="47" spans="1:15" s="13" customFormat="1" x14ac:dyDescent="0.25">
      <c r="A47" s="38"/>
      <c r="B47" s="37"/>
      <c r="C47" s="87"/>
      <c r="D47" s="192"/>
      <c r="E47" s="86"/>
      <c r="F47" s="85"/>
      <c r="G47" s="191" t="s">
        <v>1</v>
      </c>
      <c r="H47" s="33">
        <f>H52+H59+H66+H72</f>
        <v>0</v>
      </c>
      <c r="I47" s="33">
        <f>I52+I59+I66+I72</f>
        <v>0</v>
      </c>
      <c r="J47" s="33">
        <f>J52+J59+J66+J72</f>
        <v>0</v>
      </c>
      <c r="K47" s="33">
        <f>K52+K59+K66+K72</f>
        <v>0</v>
      </c>
      <c r="L47" s="33">
        <f>L52+L59+L66+L72</f>
        <v>0</v>
      </c>
      <c r="M47" s="74">
        <f>M52+M59+M66+M72</f>
        <v>0</v>
      </c>
    </row>
    <row r="48" spans="1:15" s="13" customFormat="1" ht="30" customHeight="1" x14ac:dyDescent="0.25">
      <c r="A48" s="63" t="s">
        <v>25</v>
      </c>
      <c r="B48" s="62" t="s">
        <v>244</v>
      </c>
      <c r="C48" s="62" t="s">
        <v>17</v>
      </c>
      <c r="D48" s="178" t="s">
        <v>217</v>
      </c>
      <c r="E48" s="60">
        <v>44926</v>
      </c>
      <c r="F48" s="59" t="s">
        <v>23</v>
      </c>
      <c r="G48" s="58" t="s">
        <v>5</v>
      </c>
      <c r="H48" s="57">
        <f>H49+H50+H51+H52</f>
        <v>330640</v>
      </c>
      <c r="I48" s="56">
        <f>I51</f>
        <v>45333.3</v>
      </c>
      <c r="J48" s="55">
        <f>J50+J51</f>
        <v>222947.5</v>
      </c>
      <c r="K48" s="54">
        <f>K51+K50</f>
        <v>0</v>
      </c>
      <c r="L48" s="53"/>
      <c r="M48" s="83">
        <f>M49+M50+M51+M52</f>
        <v>323345.60000000003</v>
      </c>
    </row>
    <row r="49" spans="1:16" s="13" customFormat="1" ht="30" customHeight="1" x14ac:dyDescent="0.25">
      <c r="A49" s="63"/>
      <c r="B49" s="62"/>
      <c r="C49" s="62"/>
      <c r="D49" s="178"/>
      <c r="E49" s="60"/>
      <c r="F49" s="59"/>
      <c r="G49" s="58" t="s">
        <v>4</v>
      </c>
      <c r="H49" s="57">
        <v>0</v>
      </c>
      <c r="I49" s="56"/>
      <c r="J49" s="55"/>
      <c r="K49" s="54"/>
      <c r="L49" s="53"/>
      <c r="M49" s="83">
        <v>0</v>
      </c>
    </row>
    <row r="50" spans="1:16" s="13" customFormat="1" x14ac:dyDescent="0.25">
      <c r="A50" s="63"/>
      <c r="B50" s="62"/>
      <c r="C50" s="62"/>
      <c r="D50" s="178"/>
      <c r="E50" s="60"/>
      <c r="F50" s="59"/>
      <c r="G50" s="58" t="s">
        <v>3</v>
      </c>
      <c r="H50" s="57">
        <f>J50</f>
        <v>13913.7</v>
      </c>
      <c r="I50" s="56"/>
      <c r="J50" s="55">
        <v>13913.7</v>
      </c>
      <c r="K50" s="54"/>
      <c r="L50" s="53"/>
      <c r="M50" s="83">
        <v>9909.5</v>
      </c>
    </row>
    <row r="51" spans="1:16" s="13" customFormat="1" x14ac:dyDescent="0.25">
      <c r="A51" s="63"/>
      <c r="B51" s="62"/>
      <c r="C51" s="62"/>
      <c r="D51" s="178"/>
      <c r="E51" s="60"/>
      <c r="F51" s="59"/>
      <c r="G51" s="58" t="s">
        <v>2</v>
      </c>
      <c r="H51" s="57">
        <v>316726.3</v>
      </c>
      <c r="I51" s="56">
        <v>45333.3</v>
      </c>
      <c r="J51" s="55">
        <f>47850+133373.8+12363.5+140.5+15065.8+240.2</f>
        <v>209033.8</v>
      </c>
      <c r="K51" s="54"/>
      <c r="L51" s="53"/>
      <c r="M51" s="83">
        <f>100+326956.5-1213.8-9246.6-3160</f>
        <v>313436.10000000003</v>
      </c>
    </row>
    <row r="52" spans="1:16" s="13" customFormat="1" x14ac:dyDescent="0.25">
      <c r="A52" s="63"/>
      <c r="B52" s="62"/>
      <c r="C52" s="62"/>
      <c r="D52" s="178"/>
      <c r="E52" s="60"/>
      <c r="F52" s="59"/>
      <c r="G52" s="58" t="s">
        <v>1</v>
      </c>
      <c r="H52" s="57">
        <v>0</v>
      </c>
      <c r="I52" s="56"/>
      <c r="J52" s="55"/>
      <c r="K52" s="54"/>
      <c r="L52" s="53"/>
      <c r="M52" s="83"/>
    </row>
    <row r="53" spans="1:16" s="13" customFormat="1" ht="219" customHeight="1" x14ac:dyDescent="0.25">
      <c r="A53" s="67"/>
      <c r="B53" s="62" t="s">
        <v>243</v>
      </c>
      <c r="C53" s="62" t="s">
        <v>17</v>
      </c>
      <c r="D53" s="70" t="s">
        <v>217</v>
      </c>
      <c r="E53" s="60">
        <v>44926</v>
      </c>
      <c r="F53" s="59" t="s">
        <v>242</v>
      </c>
      <c r="G53" s="70" t="s">
        <v>10</v>
      </c>
      <c r="H53" s="125" t="s">
        <v>10</v>
      </c>
      <c r="I53" s="45"/>
      <c r="J53" s="44"/>
      <c r="K53" s="43"/>
      <c r="L53" s="42"/>
      <c r="M53" s="184" t="s">
        <v>10</v>
      </c>
    </row>
    <row r="54" spans="1:16" s="13" customFormat="1" ht="284.25" customHeight="1" x14ac:dyDescent="0.25">
      <c r="A54" s="67"/>
      <c r="B54" s="62"/>
      <c r="C54" s="62"/>
      <c r="D54" s="70"/>
      <c r="E54" s="60"/>
      <c r="F54" s="59"/>
      <c r="G54" s="70"/>
      <c r="H54" s="125"/>
      <c r="I54" s="45"/>
      <c r="J54" s="44"/>
      <c r="K54" s="43"/>
      <c r="L54" s="42"/>
      <c r="M54" s="184"/>
      <c r="N54" s="64"/>
    </row>
    <row r="55" spans="1:16" s="13" customFormat="1" ht="30" customHeight="1" x14ac:dyDescent="0.25">
      <c r="A55" s="63" t="s">
        <v>111</v>
      </c>
      <c r="B55" s="62" t="s">
        <v>241</v>
      </c>
      <c r="C55" s="62" t="s">
        <v>17</v>
      </c>
      <c r="D55" s="178" t="s">
        <v>217</v>
      </c>
      <c r="E55" s="60">
        <v>44926</v>
      </c>
      <c r="F55" s="108"/>
      <c r="G55" s="58" t="s">
        <v>5</v>
      </c>
      <c r="H55" s="57">
        <f>H56+H57+H58+H59</f>
        <v>9177.7999999999993</v>
      </c>
      <c r="I55" s="56">
        <f>I58</f>
        <v>1156.8</v>
      </c>
      <c r="J55" s="55">
        <f>J58</f>
        <v>8021</v>
      </c>
      <c r="K55" s="54">
        <f>K57+K58</f>
        <v>0</v>
      </c>
      <c r="L55" s="53"/>
      <c r="M55" s="83">
        <f>M56+M57+M58+M59</f>
        <v>10460.4</v>
      </c>
    </row>
    <row r="56" spans="1:16" s="13" customFormat="1" x14ac:dyDescent="0.25">
      <c r="A56" s="63"/>
      <c r="B56" s="62"/>
      <c r="C56" s="62"/>
      <c r="D56" s="178"/>
      <c r="E56" s="60"/>
      <c r="F56" s="108"/>
      <c r="G56" s="58" t="s">
        <v>4</v>
      </c>
      <c r="H56" s="57">
        <v>0</v>
      </c>
      <c r="I56" s="56"/>
      <c r="J56" s="55"/>
      <c r="K56" s="54"/>
      <c r="L56" s="53"/>
      <c r="M56" s="83">
        <v>0</v>
      </c>
    </row>
    <row r="57" spans="1:16" s="13" customFormat="1" x14ac:dyDescent="0.25">
      <c r="A57" s="63"/>
      <c r="B57" s="62"/>
      <c r="C57" s="62"/>
      <c r="D57" s="178"/>
      <c r="E57" s="60"/>
      <c r="F57" s="108"/>
      <c r="G57" s="58" t="s">
        <v>3</v>
      </c>
      <c r="H57" s="57">
        <f>I57+K57</f>
        <v>0</v>
      </c>
      <c r="I57" s="56"/>
      <c r="J57" s="55"/>
      <c r="K57" s="54">
        <v>0</v>
      </c>
      <c r="L57" s="53"/>
      <c r="M57" s="83">
        <f>N57+P57</f>
        <v>0</v>
      </c>
    </row>
    <row r="58" spans="1:16" s="13" customFormat="1" x14ac:dyDescent="0.25">
      <c r="A58" s="63"/>
      <c r="B58" s="62"/>
      <c r="C58" s="62"/>
      <c r="D58" s="178"/>
      <c r="E58" s="60"/>
      <c r="F58" s="108"/>
      <c r="G58" s="58" t="s">
        <v>2</v>
      </c>
      <c r="H58" s="57">
        <f>I58+K58+J58</f>
        <v>9177.7999999999993</v>
      </c>
      <c r="I58" s="56">
        <v>1156.8</v>
      </c>
      <c r="J58" s="55">
        <v>8021</v>
      </c>
      <c r="K58" s="54">
        <v>0</v>
      </c>
      <c r="L58" s="53"/>
      <c r="M58" s="83">
        <f>1213.8+9246.6</f>
        <v>10460.4</v>
      </c>
      <c r="P58" s="13" t="s">
        <v>240</v>
      </c>
    </row>
    <row r="59" spans="1:16" s="13" customFormat="1" x14ac:dyDescent="0.25">
      <c r="A59" s="63"/>
      <c r="B59" s="62"/>
      <c r="C59" s="62"/>
      <c r="D59" s="178"/>
      <c r="E59" s="60"/>
      <c r="F59" s="108"/>
      <c r="G59" s="58" t="s">
        <v>1</v>
      </c>
      <c r="H59" s="57">
        <v>0</v>
      </c>
      <c r="I59" s="57">
        <v>0</v>
      </c>
      <c r="J59" s="57">
        <v>0</v>
      </c>
      <c r="K59" s="57">
        <v>0</v>
      </c>
      <c r="L59" s="57">
        <v>0</v>
      </c>
      <c r="M59" s="83">
        <v>0</v>
      </c>
    </row>
    <row r="60" spans="1:16" s="13" customFormat="1" ht="44.25" customHeight="1" x14ac:dyDescent="0.25">
      <c r="A60" s="67"/>
      <c r="B60" s="122" t="s">
        <v>239</v>
      </c>
      <c r="C60" s="62" t="s">
        <v>17</v>
      </c>
      <c r="D60" s="190" t="s">
        <v>219</v>
      </c>
      <c r="E60" s="111">
        <v>44926</v>
      </c>
      <c r="F60" s="189" t="s">
        <v>238</v>
      </c>
      <c r="G60" s="70" t="s">
        <v>10</v>
      </c>
      <c r="H60" s="125" t="s">
        <v>10</v>
      </c>
      <c r="I60" s="188"/>
      <c r="J60" s="187"/>
      <c r="K60" s="186"/>
      <c r="L60" s="185"/>
      <c r="M60" s="184" t="s">
        <v>10</v>
      </c>
    </row>
    <row r="61" spans="1:16" s="13" customFormat="1" ht="30" customHeight="1" x14ac:dyDescent="0.25">
      <c r="A61" s="67"/>
      <c r="B61" s="116"/>
      <c r="C61" s="62"/>
      <c r="D61" s="190"/>
      <c r="E61" s="109"/>
      <c r="F61" s="189"/>
      <c r="G61" s="70"/>
      <c r="H61" s="125"/>
      <c r="I61" s="188"/>
      <c r="J61" s="187"/>
      <c r="K61" s="186"/>
      <c r="L61" s="185"/>
      <c r="M61" s="184"/>
      <c r="N61" s="64"/>
    </row>
    <row r="62" spans="1:16" s="13" customFormat="1" ht="15.75" customHeight="1" x14ac:dyDescent="0.25">
      <c r="A62" s="63" t="s">
        <v>237</v>
      </c>
      <c r="B62" s="62" t="s">
        <v>236</v>
      </c>
      <c r="C62" s="62" t="s">
        <v>17</v>
      </c>
      <c r="D62" s="183" t="s">
        <v>230</v>
      </c>
      <c r="E62" s="60">
        <v>44926</v>
      </c>
      <c r="F62" s="59" t="s">
        <v>23</v>
      </c>
      <c r="G62" s="58" t="s">
        <v>5</v>
      </c>
      <c r="H62" s="57">
        <f>H63+H64+H65+H66</f>
        <v>4000</v>
      </c>
      <c r="I62" s="56"/>
      <c r="J62" s="55">
        <f>J65</f>
        <v>4000</v>
      </c>
      <c r="K62" s="54">
        <f>K64+K65</f>
        <v>0</v>
      </c>
      <c r="L62" s="53"/>
      <c r="M62" s="174">
        <f>SUM(M63:M66)</f>
        <v>3160</v>
      </c>
    </row>
    <row r="63" spans="1:16" s="13" customFormat="1" x14ac:dyDescent="0.25">
      <c r="A63" s="63"/>
      <c r="B63" s="62"/>
      <c r="C63" s="62"/>
      <c r="D63" s="183"/>
      <c r="E63" s="60"/>
      <c r="F63" s="59"/>
      <c r="G63" s="58" t="s">
        <v>4</v>
      </c>
      <c r="H63" s="57">
        <v>0</v>
      </c>
      <c r="I63" s="56"/>
      <c r="J63" s="55"/>
      <c r="K63" s="54"/>
      <c r="L63" s="53"/>
      <c r="M63" s="174">
        <v>0</v>
      </c>
    </row>
    <row r="64" spans="1:16" s="13" customFormat="1" x14ac:dyDescent="0.25">
      <c r="A64" s="63"/>
      <c r="B64" s="62"/>
      <c r="C64" s="62"/>
      <c r="D64" s="183"/>
      <c r="E64" s="60"/>
      <c r="F64" s="59"/>
      <c r="G64" s="58" t="s">
        <v>3</v>
      </c>
      <c r="H64" s="57">
        <f>K64</f>
        <v>0</v>
      </c>
      <c r="I64" s="56"/>
      <c r="J64" s="55"/>
      <c r="K64" s="54">
        <v>0</v>
      </c>
      <c r="L64" s="53"/>
      <c r="M64" s="174">
        <v>0</v>
      </c>
    </row>
    <row r="65" spans="1:15" s="13" customFormat="1" x14ac:dyDescent="0.25">
      <c r="A65" s="63"/>
      <c r="B65" s="62"/>
      <c r="C65" s="62"/>
      <c r="D65" s="183"/>
      <c r="E65" s="60"/>
      <c r="F65" s="59"/>
      <c r="G65" s="58" t="s">
        <v>2</v>
      </c>
      <c r="H65" s="57">
        <f>I65+K65+J65</f>
        <v>4000</v>
      </c>
      <c r="I65" s="56">
        <v>0</v>
      </c>
      <c r="J65" s="55">
        <v>4000</v>
      </c>
      <c r="K65" s="54"/>
      <c r="L65" s="53"/>
      <c r="M65" s="174">
        <v>3160</v>
      </c>
    </row>
    <row r="66" spans="1:15" s="13" customFormat="1" ht="20.25" customHeight="1" x14ac:dyDescent="0.25">
      <c r="A66" s="63"/>
      <c r="B66" s="62"/>
      <c r="C66" s="62"/>
      <c r="D66" s="183"/>
      <c r="E66" s="60"/>
      <c r="F66" s="59"/>
      <c r="G66" s="58" t="s">
        <v>1</v>
      </c>
      <c r="H66" s="57">
        <v>0</v>
      </c>
      <c r="I66" s="56"/>
      <c r="J66" s="55"/>
      <c r="K66" s="54"/>
      <c r="L66" s="53"/>
      <c r="M66" s="174"/>
    </row>
    <row r="67" spans="1:15" s="13" customFormat="1" ht="67.5" customHeight="1" x14ac:dyDescent="0.25">
      <c r="A67" s="51"/>
      <c r="B67" s="50" t="s">
        <v>235</v>
      </c>
      <c r="C67" s="50" t="s">
        <v>17</v>
      </c>
      <c r="D67" s="182" t="s">
        <v>230</v>
      </c>
      <c r="E67" s="49">
        <v>44926</v>
      </c>
      <c r="F67" s="52" t="s">
        <v>234</v>
      </c>
      <c r="G67" s="47" t="s">
        <v>10</v>
      </c>
      <c r="H67" s="46" t="s">
        <v>10</v>
      </c>
      <c r="I67" s="45"/>
      <c r="J67" s="44"/>
      <c r="K67" s="43"/>
      <c r="L67" s="42"/>
      <c r="M67" s="172" t="s">
        <v>10</v>
      </c>
    </row>
    <row r="68" spans="1:15" s="13" customFormat="1" ht="22.5" customHeight="1" x14ac:dyDescent="0.25">
      <c r="A68" s="63" t="s">
        <v>233</v>
      </c>
      <c r="B68" s="62" t="s">
        <v>232</v>
      </c>
      <c r="C68" s="62" t="s">
        <v>17</v>
      </c>
      <c r="D68" s="181" t="s">
        <v>230</v>
      </c>
      <c r="E68" s="60">
        <v>44926</v>
      </c>
      <c r="F68" s="59" t="s">
        <v>23</v>
      </c>
      <c r="G68" s="58" t="s">
        <v>5</v>
      </c>
      <c r="H68" s="57">
        <f>H69+H70+H71+H72</f>
        <v>4015.6</v>
      </c>
      <c r="I68" s="56"/>
      <c r="J68" s="55">
        <f>J69+J70+J71</f>
        <v>4015.6</v>
      </c>
      <c r="K68" s="54">
        <f>K70+K71</f>
        <v>0</v>
      </c>
      <c r="L68" s="53"/>
      <c r="M68" s="174">
        <f>SUM(M69:M72)</f>
        <v>455.3</v>
      </c>
      <c r="N68" s="107"/>
    </row>
    <row r="69" spans="1:15" s="13" customFormat="1" ht="22.5" customHeight="1" x14ac:dyDescent="0.25">
      <c r="A69" s="63"/>
      <c r="B69" s="62"/>
      <c r="C69" s="62"/>
      <c r="D69" s="181"/>
      <c r="E69" s="60"/>
      <c r="F69" s="59"/>
      <c r="G69" s="58" t="s">
        <v>4</v>
      </c>
      <c r="H69" s="57">
        <v>0</v>
      </c>
      <c r="I69" s="56"/>
      <c r="J69" s="55">
        <v>0</v>
      </c>
      <c r="K69" s="54"/>
      <c r="L69" s="53"/>
      <c r="M69" s="174">
        <v>0</v>
      </c>
      <c r="N69" s="107"/>
    </row>
    <row r="70" spans="1:15" s="13" customFormat="1" x14ac:dyDescent="0.25">
      <c r="A70" s="63"/>
      <c r="B70" s="62"/>
      <c r="C70" s="62"/>
      <c r="D70" s="181"/>
      <c r="E70" s="60"/>
      <c r="F70" s="59"/>
      <c r="G70" s="58" t="s">
        <v>3</v>
      </c>
      <c r="H70" s="57">
        <f>J70</f>
        <v>558.9</v>
      </c>
      <c r="I70" s="56"/>
      <c r="J70" s="55">
        <v>558.9</v>
      </c>
      <c r="K70" s="54">
        <v>0</v>
      </c>
      <c r="L70" s="53"/>
      <c r="M70" s="174">
        <v>432.5</v>
      </c>
      <c r="N70" s="107"/>
    </row>
    <row r="71" spans="1:15" s="13" customFormat="1" x14ac:dyDescent="0.25">
      <c r="A71" s="63"/>
      <c r="B71" s="62"/>
      <c r="C71" s="62"/>
      <c r="D71" s="181"/>
      <c r="E71" s="60"/>
      <c r="F71" s="59"/>
      <c r="G71" s="58" t="s">
        <v>2</v>
      </c>
      <c r="H71" s="57">
        <f>I71+J71+K71</f>
        <v>3456.7</v>
      </c>
      <c r="I71" s="56">
        <v>0</v>
      </c>
      <c r="J71" s="55">
        <f>29.4+2028.8+1398.5</f>
        <v>3456.7</v>
      </c>
      <c r="K71" s="54"/>
      <c r="L71" s="53"/>
      <c r="M71" s="174">
        <v>22.8</v>
      </c>
      <c r="N71" s="107"/>
    </row>
    <row r="72" spans="1:15" s="13" customFormat="1" x14ac:dyDescent="0.25">
      <c r="A72" s="63"/>
      <c r="B72" s="62"/>
      <c r="C72" s="62"/>
      <c r="D72" s="181"/>
      <c r="E72" s="60"/>
      <c r="F72" s="59"/>
      <c r="G72" s="58" t="s">
        <v>1</v>
      </c>
      <c r="H72" s="57">
        <v>0</v>
      </c>
      <c r="I72" s="56"/>
      <c r="J72" s="55"/>
      <c r="K72" s="54"/>
      <c r="L72" s="53"/>
      <c r="M72" s="174">
        <v>0</v>
      </c>
      <c r="N72" s="107"/>
    </row>
    <row r="73" spans="1:15" s="13" customFormat="1" ht="76.5" customHeight="1" x14ac:dyDescent="0.25">
      <c r="A73" s="63"/>
      <c r="B73" s="122" t="s">
        <v>231</v>
      </c>
      <c r="C73" s="122" t="s">
        <v>17</v>
      </c>
      <c r="D73" s="61" t="s">
        <v>230</v>
      </c>
      <c r="E73" s="111">
        <v>44926</v>
      </c>
      <c r="F73" s="59" t="s">
        <v>229</v>
      </c>
      <c r="G73" s="70" t="s">
        <v>10</v>
      </c>
      <c r="H73" s="125" t="s">
        <v>10</v>
      </c>
      <c r="I73" s="56"/>
      <c r="J73" s="55"/>
      <c r="K73" s="54"/>
      <c r="L73" s="53"/>
      <c r="M73" s="180" t="s">
        <v>10</v>
      </c>
      <c r="N73" s="107"/>
    </row>
    <row r="74" spans="1:15" s="13" customFormat="1" ht="57.75" customHeight="1" x14ac:dyDescent="0.25">
      <c r="A74" s="63"/>
      <c r="B74" s="116"/>
      <c r="C74" s="116"/>
      <c r="D74" s="61"/>
      <c r="E74" s="109"/>
      <c r="F74" s="59"/>
      <c r="G74" s="70"/>
      <c r="H74" s="125"/>
      <c r="I74" s="45"/>
      <c r="J74" s="44"/>
      <c r="K74" s="43"/>
      <c r="L74" s="42"/>
      <c r="M74" s="180"/>
    </row>
    <row r="75" spans="1:15" s="13" customFormat="1" ht="15.75" customHeight="1" x14ac:dyDescent="0.25">
      <c r="A75" s="38">
        <v>4</v>
      </c>
      <c r="B75" s="37" t="s">
        <v>228</v>
      </c>
      <c r="C75" s="37" t="s">
        <v>10</v>
      </c>
      <c r="D75" s="179" t="s">
        <v>227</v>
      </c>
      <c r="E75" s="36" t="s">
        <v>10</v>
      </c>
      <c r="F75" s="35" t="s">
        <v>10</v>
      </c>
      <c r="G75" s="71" t="s">
        <v>5</v>
      </c>
      <c r="H75" s="175">
        <f>SUM(H76:H79)</f>
        <v>387544.1</v>
      </c>
      <c r="I75" s="75">
        <f>I76+I77+I78+I79</f>
        <v>602368</v>
      </c>
      <c r="J75" s="75">
        <f>J76+J77+J78+J79</f>
        <v>383584.30000000005</v>
      </c>
      <c r="K75" s="75">
        <f>K76+K77+K78+K79</f>
        <v>166612.6</v>
      </c>
      <c r="L75" s="75">
        <f>L76+L77+L78+L79</f>
        <v>74380.100000000006</v>
      </c>
      <c r="M75" s="175">
        <f>SUM(M76:M79)</f>
        <v>98145</v>
      </c>
      <c r="O75" s="17"/>
    </row>
    <row r="76" spans="1:15" s="13" customFormat="1" x14ac:dyDescent="0.25">
      <c r="A76" s="38"/>
      <c r="B76" s="37"/>
      <c r="C76" s="37"/>
      <c r="D76" s="179"/>
      <c r="E76" s="36"/>
      <c r="F76" s="35"/>
      <c r="G76" s="71" t="s">
        <v>4</v>
      </c>
      <c r="H76" s="175">
        <f>I76+J76+K76+L76</f>
        <v>0</v>
      </c>
      <c r="I76" s="75">
        <f>I81+I88</f>
        <v>0</v>
      </c>
      <c r="J76" s="75">
        <f>J81</f>
        <v>0</v>
      </c>
      <c r="K76" s="75">
        <f>K81+K88</f>
        <v>0</v>
      </c>
      <c r="L76" s="75"/>
      <c r="M76" s="174">
        <f>M81+M88</f>
        <v>0</v>
      </c>
      <c r="O76" s="17"/>
    </row>
    <row r="77" spans="1:15" s="13" customFormat="1" x14ac:dyDescent="0.25">
      <c r="A77" s="38"/>
      <c r="B77" s="37"/>
      <c r="C77" s="37"/>
      <c r="D77" s="179"/>
      <c r="E77" s="36"/>
      <c r="F77" s="35"/>
      <c r="G77" s="71" t="s">
        <v>3</v>
      </c>
      <c r="H77" s="175">
        <f>H82</f>
        <v>325000</v>
      </c>
      <c r="I77" s="175">
        <f>J77+K77+L77+M77</f>
        <v>595040.80000000005</v>
      </c>
      <c r="J77" s="175">
        <f>K77+L77+M77+N77</f>
        <v>297520.40000000002</v>
      </c>
      <c r="K77" s="175">
        <f>L77+M77+N77+O77</f>
        <v>148760.20000000001</v>
      </c>
      <c r="L77" s="175">
        <f>M77+N77+O77+P77</f>
        <v>74380.100000000006</v>
      </c>
      <c r="M77" s="175">
        <f>M82</f>
        <v>74380.100000000006</v>
      </c>
      <c r="O77" s="17"/>
    </row>
    <row r="78" spans="1:15" s="13" customFormat="1" x14ac:dyDescent="0.25">
      <c r="A78" s="38"/>
      <c r="B78" s="37"/>
      <c r="C78" s="37"/>
      <c r="D78" s="179"/>
      <c r="E78" s="36"/>
      <c r="F78" s="35"/>
      <c r="G78" s="71" t="s">
        <v>2</v>
      </c>
      <c r="H78" s="175">
        <f>H83+H90</f>
        <v>62544.1</v>
      </c>
      <c r="I78" s="175">
        <f>I83+I90</f>
        <v>7327.2</v>
      </c>
      <c r="J78" s="175">
        <f>J83+J90</f>
        <v>86063.9</v>
      </c>
      <c r="K78" s="175">
        <f>K83+K90</f>
        <v>17852.400000000001</v>
      </c>
      <c r="L78" s="175">
        <f>L83+L90</f>
        <v>0</v>
      </c>
      <c r="M78" s="175">
        <f>M83+M90</f>
        <v>23764.899999999998</v>
      </c>
    </row>
    <row r="79" spans="1:15" s="13" customFormat="1" x14ac:dyDescent="0.25">
      <c r="A79" s="38"/>
      <c r="B79" s="37"/>
      <c r="C79" s="37"/>
      <c r="D79" s="179"/>
      <c r="E79" s="36"/>
      <c r="F79" s="35"/>
      <c r="G79" s="71" t="s">
        <v>1</v>
      </c>
      <c r="H79" s="175">
        <f>I79+J79+K79+L79</f>
        <v>0</v>
      </c>
      <c r="I79" s="75">
        <f>I84+I91</f>
        <v>0</v>
      </c>
      <c r="J79" s="75"/>
      <c r="K79" s="75">
        <f>K84+K91</f>
        <v>0</v>
      </c>
      <c r="L79" s="75"/>
      <c r="M79" s="174">
        <v>0</v>
      </c>
    </row>
    <row r="80" spans="1:15" s="13" customFormat="1" ht="15.75" customHeight="1" x14ac:dyDescent="0.25">
      <c r="A80" s="63" t="s">
        <v>104</v>
      </c>
      <c r="B80" s="62" t="s">
        <v>226</v>
      </c>
      <c r="C80" s="62" t="s">
        <v>17</v>
      </c>
      <c r="D80" s="178" t="s">
        <v>156</v>
      </c>
      <c r="E80" s="60">
        <v>44926</v>
      </c>
      <c r="F80" s="59" t="s">
        <v>23</v>
      </c>
      <c r="G80" s="58" t="s">
        <v>5</v>
      </c>
      <c r="H80" s="57">
        <f>H81+H82+H83+H84</f>
        <v>385582.6</v>
      </c>
      <c r="I80" s="56">
        <f>I81+I82+I83+I84</f>
        <v>19103.099999999999</v>
      </c>
      <c r="J80" s="55"/>
      <c r="K80" s="54">
        <f>K81+K82+K83+K84</f>
        <v>15890.9</v>
      </c>
      <c r="L80" s="53">
        <f>L81+L82+L83+L84</f>
        <v>0</v>
      </c>
      <c r="M80" s="83">
        <f>M81+M82+M83+M84</f>
        <v>98145</v>
      </c>
    </row>
    <row r="81" spans="1:15" s="13" customFormat="1" x14ac:dyDescent="0.25">
      <c r="A81" s="63"/>
      <c r="B81" s="62"/>
      <c r="C81" s="62"/>
      <c r="D81" s="178"/>
      <c r="E81" s="60"/>
      <c r="F81" s="59"/>
      <c r="G81" s="58" t="s">
        <v>4</v>
      </c>
      <c r="H81" s="57">
        <f>I81+J81+K81</f>
        <v>0</v>
      </c>
      <c r="I81" s="56">
        <v>0</v>
      </c>
      <c r="J81" s="55">
        <v>0</v>
      </c>
      <c r="K81" s="54">
        <v>0</v>
      </c>
      <c r="L81" s="53"/>
      <c r="M81" s="83">
        <v>0</v>
      </c>
    </row>
    <row r="82" spans="1:15" s="13" customFormat="1" x14ac:dyDescent="0.25">
      <c r="A82" s="63"/>
      <c r="B82" s="62"/>
      <c r="C82" s="62"/>
      <c r="D82" s="178"/>
      <c r="E82" s="60"/>
      <c r="F82" s="59"/>
      <c r="G82" s="58" t="s">
        <v>3</v>
      </c>
      <c r="H82" s="57">
        <f>I82+J82</f>
        <v>325000</v>
      </c>
      <c r="I82" s="56">
        <v>11775.9</v>
      </c>
      <c r="J82" s="55">
        <f>194676.5+118547.6</f>
        <v>313224.09999999998</v>
      </c>
      <c r="K82" s="54"/>
      <c r="L82" s="53"/>
      <c r="M82" s="83">
        <v>74380.100000000006</v>
      </c>
    </row>
    <row r="83" spans="1:15" s="13" customFormat="1" x14ac:dyDescent="0.25">
      <c r="A83" s="63"/>
      <c r="B83" s="62"/>
      <c r="C83" s="62"/>
      <c r="D83" s="178"/>
      <c r="E83" s="60"/>
      <c r="F83" s="59"/>
      <c r="G83" s="58" t="s">
        <v>2</v>
      </c>
      <c r="H83" s="57">
        <v>60582.6</v>
      </c>
      <c r="I83" s="56">
        <v>7327.2</v>
      </c>
      <c r="J83" s="55">
        <f>50000+5900+27000+1197.5+1966.4</f>
        <v>86063.9</v>
      </c>
      <c r="K83" s="54">
        <v>15890.9</v>
      </c>
      <c r="L83" s="53"/>
      <c r="M83" s="83">
        <f>23013.6+751.3</f>
        <v>23764.899999999998</v>
      </c>
    </row>
    <row r="84" spans="1:15" s="13" customFormat="1" x14ac:dyDescent="0.25">
      <c r="A84" s="63"/>
      <c r="B84" s="62"/>
      <c r="C84" s="62"/>
      <c r="D84" s="178"/>
      <c r="E84" s="60"/>
      <c r="F84" s="59"/>
      <c r="G84" s="58" t="s">
        <v>1</v>
      </c>
      <c r="H84" s="57">
        <v>0</v>
      </c>
      <c r="I84" s="56"/>
      <c r="J84" s="55"/>
      <c r="K84" s="54"/>
      <c r="L84" s="53"/>
      <c r="M84" s="83">
        <v>0</v>
      </c>
    </row>
    <row r="85" spans="1:15" s="13" customFormat="1" ht="87.75" customHeight="1" x14ac:dyDescent="0.25">
      <c r="A85" s="67"/>
      <c r="B85" s="62" t="s">
        <v>225</v>
      </c>
      <c r="C85" s="62" t="s">
        <v>17</v>
      </c>
      <c r="D85" s="70" t="s">
        <v>153</v>
      </c>
      <c r="E85" s="60">
        <v>44926</v>
      </c>
      <c r="F85" s="59" t="s">
        <v>224</v>
      </c>
      <c r="G85" s="61" t="s">
        <v>10</v>
      </c>
      <c r="H85" s="66" t="s">
        <v>10</v>
      </c>
      <c r="I85" s="45"/>
      <c r="J85" s="44"/>
      <c r="K85" s="43"/>
      <c r="L85" s="42"/>
      <c r="M85" s="89" t="s">
        <v>10</v>
      </c>
    </row>
    <row r="86" spans="1:15" s="13" customFormat="1" ht="75.75" customHeight="1" x14ac:dyDescent="0.25">
      <c r="A86" s="67"/>
      <c r="B86" s="62"/>
      <c r="C86" s="62"/>
      <c r="D86" s="70"/>
      <c r="E86" s="60"/>
      <c r="F86" s="59"/>
      <c r="G86" s="61"/>
      <c r="H86" s="66"/>
      <c r="I86" s="45"/>
      <c r="J86" s="44"/>
      <c r="K86" s="43"/>
      <c r="L86" s="42"/>
      <c r="M86" s="89"/>
    </row>
    <row r="87" spans="1:15" s="13" customFormat="1" ht="27" customHeight="1" x14ac:dyDescent="0.25">
      <c r="A87" s="63" t="s">
        <v>96</v>
      </c>
      <c r="B87" s="62" t="s">
        <v>223</v>
      </c>
      <c r="C87" s="62" t="s">
        <v>17</v>
      </c>
      <c r="D87" s="178" t="s">
        <v>153</v>
      </c>
      <c r="E87" s="60">
        <v>44926</v>
      </c>
      <c r="F87" s="59" t="s">
        <v>23</v>
      </c>
      <c r="G87" s="58" t="s">
        <v>5</v>
      </c>
      <c r="H87" s="57">
        <f>H88+H89+H90+H91</f>
        <v>1961.5</v>
      </c>
      <c r="I87" s="56">
        <f>I90</f>
        <v>0</v>
      </c>
      <c r="J87" s="55"/>
      <c r="K87" s="54">
        <f>K89+K90</f>
        <v>1961.5</v>
      </c>
      <c r="L87" s="53"/>
      <c r="M87" s="83">
        <f>SUM(M88:M91)</f>
        <v>0</v>
      </c>
    </row>
    <row r="88" spans="1:15" s="13" customFormat="1" x14ac:dyDescent="0.25">
      <c r="A88" s="63"/>
      <c r="B88" s="62"/>
      <c r="C88" s="62"/>
      <c r="D88" s="178"/>
      <c r="E88" s="60"/>
      <c r="F88" s="59"/>
      <c r="G88" s="58" t="s">
        <v>4</v>
      </c>
      <c r="H88" s="57">
        <v>0</v>
      </c>
      <c r="I88" s="56"/>
      <c r="J88" s="55"/>
      <c r="K88" s="54"/>
      <c r="L88" s="53"/>
      <c r="M88" s="83">
        <v>0</v>
      </c>
    </row>
    <row r="89" spans="1:15" s="13" customFormat="1" x14ac:dyDescent="0.25">
      <c r="A89" s="63"/>
      <c r="B89" s="62"/>
      <c r="C89" s="62"/>
      <c r="D89" s="178"/>
      <c r="E89" s="60"/>
      <c r="F89" s="59"/>
      <c r="G89" s="58" t="s">
        <v>3</v>
      </c>
      <c r="H89" s="57">
        <f>I89+K89</f>
        <v>0</v>
      </c>
      <c r="I89" s="56"/>
      <c r="J89" s="55"/>
      <c r="K89" s="54"/>
      <c r="L89" s="53"/>
      <c r="M89" s="83">
        <v>0</v>
      </c>
    </row>
    <row r="90" spans="1:15" s="13" customFormat="1" x14ac:dyDescent="0.25">
      <c r="A90" s="63"/>
      <c r="B90" s="62"/>
      <c r="C90" s="62"/>
      <c r="D90" s="178"/>
      <c r="E90" s="60"/>
      <c r="F90" s="59"/>
      <c r="G90" s="58" t="s">
        <v>2</v>
      </c>
      <c r="H90" s="169">
        <f>I90+J90+K90+L90</f>
        <v>1961.5</v>
      </c>
      <c r="I90" s="56">
        <v>0</v>
      </c>
      <c r="J90" s="55">
        <v>0</v>
      </c>
      <c r="K90" s="54">
        <v>1961.5</v>
      </c>
      <c r="L90" s="53"/>
      <c r="M90" s="83">
        <v>0</v>
      </c>
    </row>
    <row r="91" spans="1:15" s="13" customFormat="1" x14ac:dyDescent="0.25">
      <c r="A91" s="63"/>
      <c r="B91" s="62"/>
      <c r="C91" s="62"/>
      <c r="D91" s="178"/>
      <c r="E91" s="60"/>
      <c r="F91" s="59"/>
      <c r="G91" s="58" t="s">
        <v>1</v>
      </c>
      <c r="H91" s="57">
        <v>0</v>
      </c>
      <c r="I91" s="56"/>
      <c r="J91" s="55"/>
      <c r="K91" s="54"/>
      <c r="L91" s="53"/>
      <c r="M91" s="83">
        <v>0</v>
      </c>
    </row>
    <row r="92" spans="1:15" s="13" customFormat="1" ht="105" customHeight="1" x14ac:dyDescent="0.25">
      <c r="A92" s="51"/>
      <c r="B92" s="50" t="s">
        <v>222</v>
      </c>
      <c r="C92" s="50" t="s">
        <v>17</v>
      </c>
      <c r="D92" s="177" t="s">
        <v>153</v>
      </c>
      <c r="E92" s="99">
        <v>44926</v>
      </c>
      <c r="F92" s="97" t="s">
        <v>23</v>
      </c>
      <c r="G92" s="96" t="s">
        <v>10</v>
      </c>
      <c r="H92" s="166" t="s">
        <v>10</v>
      </c>
      <c r="I92" s="165"/>
      <c r="J92" s="165"/>
      <c r="K92" s="165"/>
      <c r="L92" s="165"/>
      <c r="M92" s="164" t="s">
        <v>10</v>
      </c>
    </row>
    <row r="93" spans="1:15" s="13" customFormat="1" ht="15.75" customHeight="1" x14ac:dyDescent="0.25">
      <c r="A93" s="38">
        <v>5</v>
      </c>
      <c r="B93" s="37" t="s">
        <v>221</v>
      </c>
      <c r="C93" s="37" t="s">
        <v>10</v>
      </c>
      <c r="D93" s="37" t="s">
        <v>156</v>
      </c>
      <c r="E93" s="36" t="s">
        <v>10</v>
      </c>
      <c r="F93" s="35" t="s">
        <v>10</v>
      </c>
      <c r="G93" s="71" t="s">
        <v>5</v>
      </c>
      <c r="H93" s="175">
        <v>0</v>
      </c>
      <c r="I93" s="75">
        <v>0</v>
      </c>
      <c r="J93" s="75"/>
      <c r="K93" s="75">
        <v>0</v>
      </c>
      <c r="L93" s="75"/>
      <c r="M93" s="174">
        <v>0</v>
      </c>
      <c r="O93" s="17"/>
    </row>
    <row r="94" spans="1:15" s="13" customFormat="1" x14ac:dyDescent="0.25">
      <c r="A94" s="38"/>
      <c r="B94" s="37"/>
      <c r="C94" s="37"/>
      <c r="D94" s="37"/>
      <c r="E94" s="36"/>
      <c r="F94" s="35"/>
      <c r="G94" s="71" t="s">
        <v>4</v>
      </c>
      <c r="H94" s="175">
        <v>0</v>
      </c>
      <c r="I94" s="75">
        <v>0</v>
      </c>
      <c r="J94" s="75"/>
      <c r="K94" s="75">
        <v>0</v>
      </c>
      <c r="L94" s="75"/>
      <c r="M94" s="174">
        <v>0</v>
      </c>
      <c r="O94" s="17"/>
    </row>
    <row r="95" spans="1:15" s="13" customFormat="1" x14ac:dyDescent="0.25">
      <c r="A95" s="38"/>
      <c r="B95" s="37"/>
      <c r="C95" s="37"/>
      <c r="D95" s="37"/>
      <c r="E95" s="36"/>
      <c r="F95" s="35"/>
      <c r="G95" s="71" t="s">
        <v>3</v>
      </c>
      <c r="H95" s="175">
        <v>0</v>
      </c>
      <c r="I95" s="75">
        <v>0</v>
      </c>
      <c r="J95" s="75"/>
      <c r="K95" s="75">
        <v>0</v>
      </c>
      <c r="L95" s="75"/>
      <c r="M95" s="174">
        <v>0</v>
      </c>
      <c r="O95" s="17"/>
    </row>
    <row r="96" spans="1:15" s="13" customFormat="1" x14ac:dyDescent="0.25">
      <c r="A96" s="38"/>
      <c r="B96" s="37"/>
      <c r="C96" s="37"/>
      <c r="D96" s="37"/>
      <c r="E96" s="36"/>
      <c r="F96" s="35"/>
      <c r="G96" s="71" t="s">
        <v>2</v>
      </c>
      <c r="H96" s="175">
        <v>0</v>
      </c>
      <c r="I96" s="75">
        <v>0</v>
      </c>
      <c r="J96" s="75"/>
      <c r="K96" s="75">
        <v>0</v>
      </c>
      <c r="L96" s="75"/>
      <c r="M96" s="174">
        <f>M101</f>
        <v>468.9</v>
      </c>
    </row>
    <row r="97" spans="1:16" s="13" customFormat="1" x14ac:dyDescent="0.25">
      <c r="A97" s="38"/>
      <c r="B97" s="37"/>
      <c r="C97" s="37"/>
      <c r="D97" s="37"/>
      <c r="E97" s="36"/>
      <c r="F97" s="35"/>
      <c r="G97" s="71" t="s">
        <v>1</v>
      </c>
      <c r="H97" s="175">
        <v>0</v>
      </c>
      <c r="I97" s="75">
        <f>I108</f>
        <v>0</v>
      </c>
      <c r="J97" s="75"/>
      <c r="K97" s="75">
        <v>0</v>
      </c>
      <c r="L97" s="75"/>
      <c r="M97" s="174">
        <v>0</v>
      </c>
    </row>
    <row r="98" spans="1:16" s="13" customFormat="1" ht="30" customHeight="1" x14ac:dyDescent="0.25">
      <c r="A98" s="63" t="s">
        <v>85</v>
      </c>
      <c r="B98" s="62" t="s">
        <v>220</v>
      </c>
      <c r="C98" s="62" t="s">
        <v>17</v>
      </c>
      <c r="D98" s="61" t="s">
        <v>219</v>
      </c>
      <c r="E98" s="60">
        <v>44926</v>
      </c>
      <c r="F98" s="59" t="s">
        <v>23</v>
      </c>
      <c r="G98" s="58" t="s">
        <v>5</v>
      </c>
      <c r="H98" s="57">
        <f>H99+H100+H101+H102</f>
        <v>0</v>
      </c>
      <c r="I98" s="56">
        <f>I101</f>
        <v>0</v>
      </c>
      <c r="J98" s="55"/>
      <c r="K98" s="54">
        <f>K100+K101</f>
        <v>0</v>
      </c>
      <c r="L98" s="53"/>
      <c r="M98" s="83">
        <v>0</v>
      </c>
    </row>
    <row r="99" spans="1:16" s="13" customFormat="1" ht="30" customHeight="1" x14ac:dyDescent="0.25">
      <c r="A99" s="63"/>
      <c r="B99" s="62"/>
      <c r="C99" s="62"/>
      <c r="D99" s="61"/>
      <c r="E99" s="60"/>
      <c r="F99" s="59"/>
      <c r="G99" s="58" t="s">
        <v>4</v>
      </c>
      <c r="H99" s="57">
        <v>0</v>
      </c>
      <c r="I99" s="56"/>
      <c r="J99" s="55"/>
      <c r="K99" s="54"/>
      <c r="L99" s="53"/>
      <c r="M99" s="83">
        <v>0</v>
      </c>
    </row>
    <row r="100" spans="1:16" s="13" customFormat="1" x14ac:dyDescent="0.25">
      <c r="A100" s="63"/>
      <c r="B100" s="62"/>
      <c r="C100" s="62"/>
      <c r="D100" s="61"/>
      <c r="E100" s="60"/>
      <c r="F100" s="59"/>
      <c r="G100" s="58" t="s">
        <v>3</v>
      </c>
      <c r="H100" s="57">
        <f>I100+K100</f>
        <v>0</v>
      </c>
      <c r="I100" s="56"/>
      <c r="J100" s="55"/>
      <c r="K100" s="54">
        <v>0</v>
      </c>
      <c r="L100" s="53"/>
      <c r="M100" s="83">
        <v>0</v>
      </c>
    </row>
    <row r="101" spans="1:16" s="13" customFormat="1" x14ac:dyDescent="0.25">
      <c r="A101" s="63"/>
      <c r="B101" s="62"/>
      <c r="C101" s="62"/>
      <c r="D101" s="61"/>
      <c r="E101" s="60"/>
      <c r="F101" s="59"/>
      <c r="G101" s="58" t="s">
        <v>2</v>
      </c>
      <c r="H101" s="57">
        <v>0</v>
      </c>
      <c r="I101" s="56">
        <v>0</v>
      </c>
      <c r="J101" s="55"/>
      <c r="K101" s="54">
        <v>0</v>
      </c>
      <c r="L101" s="53"/>
      <c r="M101" s="83">
        <v>468.9</v>
      </c>
    </row>
    <row r="102" spans="1:16" s="13" customFormat="1" x14ac:dyDescent="0.25">
      <c r="A102" s="63"/>
      <c r="B102" s="62"/>
      <c r="C102" s="62"/>
      <c r="D102" s="61"/>
      <c r="E102" s="60"/>
      <c r="F102" s="59"/>
      <c r="G102" s="58" t="s">
        <v>1</v>
      </c>
      <c r="H102" s="57">
        <v>0</v>
      </c>
      <c r="I102" s="56"/>
      <c r="J102" s="55"/>
      <c r="K102" s="54"/>
      <c r="L102" s="53"/>
      <c r="M102" s="83">
        <v>0</v>
      </c>
    </row>
    <row r="103" spans="1:16" s="13" customFormat="1" ht="69" customHeight="1" x14ac:dyDescent="0.25">
      <c r="A103" s="51"/>
      <c r="B103" s="50" t="s">
        <v>218</v>
      </c>
      <c r="C103" s="50" t="s">
        <v>17</v>
      </c>
      <c r="D103" s="47" t="s">
        <v>217</v>
      </c>
      <c r="E103" s="99">
        <v>44926</v>
      </c>
      <c r="F103" s="97" t="s">
        <v>23</v>
      </c>
      <c r="G103" s="96" t="s">
        <v>10</v>
      </c>
      <c r="H103" s="166" t="s">
        <v>10</v>
      </c>
      <c r="I103" s="165"/>
      <c r="J103" s="165"/>
      <c r="K103" s="165"/>
      <c r="L103" s="165"/>
      <c r="M103" s="164" t="s">
        <v>10</v>
      </c>
    </row>
    <row r="104" spans="1:16" s="13" customFormat="1" ht="24.75" customHeight="1" x14ac:dyDescent="0.25">
      <c r="A104" s="38">
        <v>6</v>
      </c>
      <c r="B104" s="37" t="s">
        <v>216</v>
      </c>
      <c r="C104" s="37" t="s">
        <v>10</v>
      </c>
      <c r="D104" s="37" t="s">
        <v>215</v>
      </c>
      <c r="E104" s="36" t="s">
        <v>10</v>
      </c>
      <c r="F104" s="35" t="s">
        <v>10</v>
      </c>
      <c r="G104" s="71" t="s">
        <v>5</v>
      </c>
      <c r="H104" s="175">
        <f>H105+H106+H107+H108</f>
        <v>77994.100000000006</v>
      </c>
      <c r="I104" s="75">
        <f>I107</f>
        <v>23059.7</v>
      </c>
      <c r="J104" s="75"/>
      <c r="K104" s="75">
        <f>K107</f>
        <v>0</v>
      </c>
      <c r="L104" s="75">
        <f>L106+L107</f>
        <v>62000</v>
      </c>
      <c r="M104" s="174">
        <f>SUM(M105:M108)</f>
        <v>41501.399999999994</v>
      </c>
      <c r="N104" s="13">
        <v>18873.7</v>
      </c>
      <c r="O104" s="176">
        <f>N104-M104</f>
        <v>-22627.699999999993</v>
      </c>
    </row>
    <row r="105" spans="1:16" s="13" customFormat="1" ht="18.75" customHeight="1" x14ac:dyDescent="0.25">
      <c r="A105" s="38"/>
      <c r="B105" s="37"/>
      <c r="C105" s="37"/>
      <c r="D105" s="37"/>
      <c r="E105" s="36"/>
      <c r="F105" s="35"/>
      <c r="G105" s="71" t="s">
        <v>4</v>
      </c>
      <c r="H105" s="175">
        <f>I105+K105+L105</f>
        <v>0</v>
      </c>
      <c r="I105" s="75"/>
      <c r="J105" s="75"/>
      <c r="K105" s="75"/>
      <c r="L105" s="75"/>
      <c r="M105" s="174">
        <v>0</v>
      </c>
    </row>
    <row r="106" spans="1:16" s="13" customFormat="1" x14ac:dyDescent="0.25">
      <c r="A106" s="38"/>
      <c r="B106" s="37"/>
      <c r="C106" s="37"/>
      <c r="D106" s="37"/>
      <c r="E106" s="36"/>
      <c r="F106" s="35"/>
      <c r="G106" s="71" t="s">
        <v>3</v>
      </c>
      <c r="H106" s="175">
        <f>I106+K106+L106</f>
        <v>0</v>
      </c>
      <c r="I106" s="75"/>
      <c r="J106" s="75"/>
      <c r="K106" s="75"/>
      <c r="L106" s="75">
        <v>0</v>
      </c>
      <c r="M106" s="174">
        <f>M111+M117+M123+M129+M135+M141+M147+M153+M159+M165</f>
        <v>0</v>
      </c>
    </row>
    <row r="107" spans="1:16" s="13" customFormat="1" x14ac:dyDescent="0.25">
      <c r="A107" s="38"/>
      <c r="B107" s="37"/>
      <c r="C107" s="37"/>
      <c r="D107" s="37"/>
      <c r="E107" s="36"/>
      <c r="F107" s="35"/>
      <c r="G107" s="71" t="s">
        <v>2</v>
      </c>
      <c r="H107" s="175">
        <f>H112+H118+H124+H130+H136+H142+H148+H154+H160+H166</f>
        <v>77994.100000000006</v>
      </c>
      <c r="I107" s="175">
        <f>I112+I118+I124+I130+I136+I142+I148+I154+I160+I166</f>
        <v>23059.7</v>
      </c>
      <c r="J107" s="175">
        <f>J112+J118+J124+J130+J136+J142+J148+J154+J160+J166</f>
        <v>0</v>
      </c>
      <c r="K107" s="175">
        <f>K112+K118+K124+K130+K136+K142+K148+K154+K160+K166</f>
        <v>0</v>
      </c>
      <c r="L107" s="175">
        <f>L112+L118+L124+L130+L136+L142+L148+L154+L160+L166</f>
        <v>62000</v>
      </c>
      <c r="M107" s="175">
        <f>M112+M118+M124+M130+M136+M142+M148+M154+M160+M166</f>
        <v>41501.399999999994</v>
      </c>
      <c r="P107" s="13">
        <v>41501.4</v>
      </c>
    </row>
    <row r="108" spans="1:16" s="13" customFormat="1" ht="19.5" customHeight="1" x14ac:dyDescent="0.25">
      <c r="A108" s="38"/>
      <c r="B108" s="37"/>
      <c r="C108" s="37"/>
      <c r="D108" s="37"/>
      <c r="E108" s="36"/>
      <c r="F108" s="35"/>
      <c r="G108" s="71" t="s">
        <v>1</v>
      </c>
      <c r="H108" s="175">
        <f>I108+K108+L108</f>
        <v>0</v>
      </c>
      <c r="I108" s="75"/>
      <c r="J108" s="75"/>
      <c r="K108" s="75"/>
      <c r="L108" s="75"/>
      <c r="M108" s="174">
        <v>0</v>
      </c>
      <c r="P108" s="13">
        <f>P107-M107</f>
        <v>0</v>
      </c>
    </row>
    <row r="109" spans="1:16" s="155" customFormat="1" ht="15.75" customHeight="1" x14ac:dyDescent="0.25">
      <c r="A109" s="63" t="s">
        <v>69</v>
      </c>
      <c r="B109" s="81" t="s">
        <v>214</v>
      </c>
      <c r="C109" s="81" t="s">
        <v>17</v>
      </c>
      <c r="D109" s="81" t="s">
        <v>108</v>
      </c>
      <c r="E109" s="160">
        <v>44926</v>
      </c>
      <c r="F109" s="100" t="s">
        <v>23</v>
      </c>
      <c r="G109" s="159" t="s">
        <v>5</v>
      </c>
      <c r="H109" s="158">
        <f>SUM(H110:H113)</f>
        <v>12000</v>
      </c>
      <c r="I109" s="157"/>
      <c r="J109" s="157"/>
      <c r="K109" s="157"/>
      <c r="L109" s="157">
        <f>L112</f>
        <v>12000</v>
      </c>
      <c r="M109" s="156">
        <f>SUM(M110:M113)</f>
        <v>10691.9</v>
      </c>
    </row>
    <row r="110" spans="1:16" s="155" customFormat="1" x14ac:dyDescent="0.25">
      <c r="A110" s="63"/>
      <c r="B110" s="81"/>
      <c r="C110" s="81"/>
      <c r="D110" s="81"/>
      <c r="E110" s="81"/>
      <c r="F110" s="100"/>
      <c r="G110" s="159" t="s">
        <v>4</v>
      </c>
      <c r="H110" s="158">
        <v>0</v>
      </c>
      <c r="I110" s="157"/>
      <c r="J110" s="157"/>
      <c r="K110" s="157"/>
      <c r="L110" s="157"/>
      <c r="M110" s="156">
        <v>0</v>
      </c>
    </row>
    <row r="111" spans="1:16" s="155" customFormat="1" x14ac:dyDescent="0.25">
      <c r="A111" s="63"/>
      <c r="B111" s="81"/>
      <c r="C111" s="81"/>
      <c r="D111" s="81"/>
      <c r="E111" s="81"/>
      <c r="F111" s="100"/>
      <c r="G111" s="159" t="s">
        <v>3</v>
      </c>
      <c r="H111" s="158">
        <v>0</v>
      </c>
      <c r="I111" s="157"/>
      <c r="J111" s="157"/>
      <c r="K111" s="157"/>
      <c r="L111" s="157"/>
      <c r="M111" s="156">
        <v>0</v>
      </c>
    </row>
    <row r="112" spans="1:16" s="155" customFormat="1" x14ac:dyDescent="0.25">
      <c r="A112" s="63"/>
      <c r="B112" s="81"/>
      <c r="C112" s="81"/>
      <c r="D112" s="81"/>
      <c r="E112" s="81"/>
      <c r="F112" s="100"/>
      <c r="G112" s="159" t="s">
        <v>2</v>
      </c>
      <c r="H112" s="158">
        <v>12000</v>
      </c>
      <c r="I112" s="157"/>
      <c r="J112" s="157"/>
      <c r="K112" s="157"/>
      <c r="L112" s="157">
        <v>12000</v>
      </c>
      <c r="M112" s="156">
        <v>10691.9</v>
      </c>
      <c r="P112" s="163"/>
    </row>
    <row r="113" spans="1:16" s="155" customFormat="1" x14ac:dyDescent="0.25">
      <c r="A113" s="63"/>
      <c r="B113" s="81"/>
      <c r="C113" s="81"/>
      <c r="D113" s="81"/>
      <c r="E113" s="81"/>
      <c r="F113" s="100"/>
      <c r="G113" s="159" t="s">
        <v>1</v>
      </c>
      <c r="H113" s="158">
        <v>0</v>
      </c>
      <c r="I113" s="157"/>
      <c r="J113" s="157"/>
      <c r="K113" s="157"/>
      <c r="L113" s="157"/>
      <c r="M113" s="156">
        <v>0</v>
      </c>
    </row>
    <row r="114" spans="1:16" s="155" customFormat="1" ht="99.75" customHeight="1" x14ac:dyDescent="0.25">
      <c r="A114" s="97"/>
      <c r="B114" s="96" t="s">
        <v>213</v>
      </c>
      <c r="C114" s="96" t="s">
        <v>17</v>
      </c>
      <c r="D114" s="96" t="s">
        <v>108</v>
      </c>
      <c r="E114" s="99">
        <v>44926</v>
      </c>
      <c r="F114" s="97" t="s">
        <v>212</v>
      </c>
      <c r="G114" s="96" t="s">
        <v>10</v>
      </c>
      <c r="H114" s="166" t="s">
        <v>10</v>
      </c>
      <c r="I114" s="165"/>
      <c r="J114" s="165"/>
      <c r="K114" s="165"/>
      <c r="L114" s="165"/>
      <c r="M114" s="164" t="s">
        <v>10</v>
      </c>
    </row>
    <row r="115" spans="1:16" s="155" customFormat="1" ht="15.75" customHeight="1" x14ac:dyDescent="0.25">
      <c r="A115" s="63" t="s">
        <v>63</v>
      </c>
      <c r="B115" s="81" t="s">
        <v>211</v>
      </c>
      <c r="C115" s="81" t="s">
        <v>17</v>
      </c>
      <c r="D115" s="81" t="s">
        <v>108</v>
      </c>
      <c r="E115" s="160">
        <v>44926</v>
      </c>
      <c r="F115" s="100" t="s">
        <v>23</v>
      </c>
      <c r="G115" s="159" t="s">
        <v>5</v>
      </c>
      <c r="H115" s="158">
        <f>SUM(H116:H119)</f>
        <v>7000</v>
      </c>
      <c r="I115" s="157"/>
      <c r="J115" s="157"/>
      <c r="K115" s="157"/>
      <c r="L115" s="157">
        <f>L118</f>
        <v>7000</v>
      </c>
      <c r="M115" s="158">
        <f>SUM(M116:M119)</f>
        <v>2251.6999999999998</v>
      </c>
    </row>
    <row r="116" spans="1:16" s="155" customFormat="1" x14ac:dyDescent="0.25">
      <c r="A116" s="63"/>
      <c r="B116" s="81"/>
      <c r="C116" s="81"/>
      <c r="D116" s="81"/>
      <c r="E116" s="81"/>
      <c r="F116" s="100"/>
      <c r="G116" s="159" t="s">
        <v>4</v>
      </c>
      <c r="H116" s="158">
        <v>0</v>
      </c>
      <c r="I116" s="157"/>
      <c r="J116" s="157"/>
      <c r="K116" s="157"/>
      <c r="L116" s="157"/>
      <c r="M116" s="156">
        <v>0</v>
      </c>
    </row>
    <row r="117" spans="1:16" s="155" customFormat="1" x14ac:dyDescent="0.25">
      <c r="A117" s="63"/>
      <c r="B117" s="81"/>
      <c r="C117" s="81"/>
      <c r="D117" s="81"/>
      <c r="E117" s="81"/>
      <c r="F117" s="100"/>
      <c r="G117" s="159" t="s">
        <v>3</v>
      </c>
      <c r="H117" s="158">
        <v>0</v>
      </c>
      <c r="I117" s="157"/>
      <c r="J117" s="157"/>
      <c r="K117" s="157"/>
      <c r="L117" s="157"/>
      <c r="M117" s="156">
        <v>0</v>
      </c>
    </row>
    <row r="118" spans="1:16" s="155" customFormat="1" x14ac:dyDescent="0.25">
      <c r="A118" s="63"/>
      <c r="B118" s="81"/>
      <c r="C118" s="81"/>
      <c r="D118" s="81"/>
      <c r="E118" s="81"/>
      <c r="F118" s="100"/>
      <c r="G118" s="159" t="s">
        <v>2</v>
      </c>
      <c r="H118" s="158">
        <v>7000</v>
      </c>
      <c r="I118" s="157"/>
      <c r="J118" s="157"/>
      <c r="K118" s="157"/>
      <c r="L118" s="157">
        <v>7000</v>
      </c>
      <c r="M118" s="156">
        <v>2251.6999999999998</v>
      </c>
      <c r="P118" s="163"/>
    </row>
    <row r="119" spans="1:16" s="155" customFormat="1" x14ac:dyDescent="0.25">
      <c r="A119" s="63"/>
      <c r="B119" s="81"/>
      <c r="C119" s="81"/>
      <c r="D119" s="81"/>
      <c r="E119" s="81"/>
      <c r="F119" s="100"/>
      <c r="G119" s="159" t="s">
        <v>1</v>
      </c>
      <c r="H119" s="158">
        <v>0</v>
      </c>
      <c r="I119" s="157"/>
      <c r="J119" s="157"/>
      <c r="K119" s="157"/>
      <c r="L119" s="157"/>
      <c r="M119" s="156">
        <v>0</v>
      </c>
    </row>
    <row r="120" spans="1:16" s="155" customFormat="1" ht="210" customHeight="1" x14ac:dyDescent="0.25">
      <c r="A120" s="51"/>
      <c r="B120" s="50" t="s">
        <v>210</v>
      </c>
      <c r="C120" s="50" t="s">
        <v>17</v>
      </c>
      <c r="D120" s="96" t="s">
        <v>108</v>
      </c>
      <c r="E120" s="99">
        <v>44926</v>
      </c>
      <c r="F120" s="97" t="s">
        <v>209</v>
      </c>
      <c r="G120" s="96" t="s">
        <v>10</v>
      </c>
      <c r="H120" s="166" t="s">
        <v>10</v>
      </c>
      <c r="I120" s="165"/>
      <c r="J120" s="165"/>
      <c r="K120" s="165"/>
      <c r="L120" s="165"/>
      <c r="M120" s="164" t="s">
        <v>10</v>
      </c>
    </row>
    <row r="121" spans="1:16" s="155" customFormat="1" ht="15.75" customHeight="1" x14ac:dyDescent="0.25">
      <c r="A121" s="63" t="s">
        <v>208</v>
      </c>
      <c r="B121" s="81" t="s">
        <v>207</v>
      </c>
      <c r="C121" s="81" t="s">
        <v>17</v>
      </c>
      <c r="D121" s="81" t="s">
        <v>108</v>
      </c>
      <c r="E121" s="160">
        <v>44926</v>
      </c>
      <c r="F121" s="100" t="s">
        <v>23</v>
      </c>
      <c r="G121" s="159" t="s">
        <v>5</v>
      </c>
      <c r="H121" s="158">
        <f>SUM(H122:H125)</f>
        <v>6000</v>
      </c>
      <c r="I121" s="157"/>
      <c r="J121" s="157"/>
      <c r="K121" s="157"/>
      <c r="L121" s="157">
        <f>L124</f>
        <v>2500</v>
      </c>
      <c r="M121" s="158">
        <f>SUM(M122:M125)</f>
        <v>471.1</v>
      </c>
    </row>
    <row r="122" spans="1:16" s="155" customFormat="1" x14ac:dyDescent="0.25">
      <c r="A122" s="63"/>
      <c r="B122" s="81"/>
      <c r="C122" s="81"/>
      <c r="D122" s="81"/>
      <c r="E122" s="81"/>
      <c r="F122" s="100"/>
      <c r="G122" s="159" t="s">
        <v>4</v>
      </c>
      <c r="H122" s="158">
        <v>0</v>
      </c>
      <c r="I122" s="157"/>
      <c r="J122" s="157"/>
      <c r="K122" s="157"/>
      <c r="L122" s="157"/>
      <c r="M122" s="156">
        <v>0</v>
      </c>
    </row>
    <row r="123" spans="1:16" s="155" customFormat="1" x14ac:dyDescent="0.25">
      <c r="A123" s="63"/>
      <c r="B123" s="81"/>
      <c r="C123" s="81"/>
      <c r="D123" s="81"/>
      <c r="E123" s="81"/>
      <c r="F123" s="100"/>
      <c r="G123" s="159" t="s">
        <v>3</v>
      </c>
      <c r="H123" s="158">
        <v>0</v>
      </c>
      <c r="I123" s="157"/>
      <c r="J123" s="157"/>
      <c r="K123" s="157"/>
      <c r="L123" s="157"/>
      <c r="M123" s="156">
        <v>0</v>
      </c>
    </row>
    <row r="124" spans="1:16" s="155" customFormat="1" x14ac:dyDescent="0.25">
      <c r="A124" s="63"/>
      <c r="B124" s="81"/>
      <c r="C124" s="81"/>
      <c r="D124" s="81"/>
      <c r="E124" s="81"/>
      <c r="F124" s="100"/>
      <c r="G124" s="159" t="s">
        <v>2</v>
      </c>
      <c r="H124" s="158">
        <v>6000</v>
      </c>
      <c r="I124" s="157"/>
      <c r="J124" s="157"/>
      <c r="K124" s="157"/>
      <c r="L124" s="157">
        <v>2500</v>
      </c>
      <c r="M124" s="156">
        <v>471.1</v>
      </c>
      <c r="P124" s="163"/>
    </row>
    <row r="125" spans="1:16" s="155" customFormat="1" x14ac:dyDescent="0.25">
      <c r="A125" s="63"/>
      <c r="B125" s="81"/>
      <c r="C125" s="81"/>
      <c r="D125" s="81"/>
      <c r="E125" s="81"/>
      <c r="F125" s="100"/>
      <c r="G125" s="159" t="s">
        <v>1</v>
      </c>
      <c r="H125" s="158">
        <v>0</v>
      </c>
      <c r="I125" s="157"/>
      <c r="J125" s="157"/>
      <c r="K125" s="157"/>
      <c r="L125" s="157"/>
      <c r="M125" s="156"/>
    </row>
    <row r="126" spans="1:16" s="155" customFormat="1" ht="207" customHeight="1" x14ac:dyDescent="0.25">
      <c r="A126" s="51"/>
      <c r="B126" s="50" t="s">
        <v>206</v>
      </c>
      <c r="C126" s="50" t="s">
        <v>17</v>
      </c>
      <c r="D126" s="96" t="s">
        <v>108</v>
      </c>
      <c r="E126" s="99">
        <v>44926</v>
      </c>
      <c r="F126" s="97" t="s">
        <v>205</v>
      </c>
      <c r="G126" s="96" t="s">
        <v>10</v>
      </c>
      <c r="H126" s="166" t="s">
        <v>10</v>
      </c>
      <c r="I126" s="165"/>
      <c r="J126" s="165"/>
      <c r="K126" s="165"/>
      <c r="L126" s="165"/>
      <c r="M126" s="164" t="s">
        <v>10</v>
      </c>
    </row>
    <row r="127" spans="1:16" s="2" customFormat="1" ht="15.75" customHeight="1" x14ac:dyDescent="0.25">
      <c r="A127" s="63" t="s">
        <v>204</v>
      </c>
      <c r="B127" s="62" t="s">
        <v>203</v>
      </c>
      <c r="C127" s="62" t="s">
        <v>17</v>
      </c>
      <c r="D127" s="62" t="s">
        <v>108</v>
      </c>
      <c r="E127" s="72">
        <v>44926</v>
      </c>
      <c r="F127" s="79" t="s">
        <v>23</v>
      </c>
      <c r="G127" s="170" t="s">
        <v>5</v>
      </c>
      <c r="H127" s="169">
        <v>20000</v>
      </c>
      <c r="I127" s="168">
        <f>I128+I129+I130+I131</f>
        <v>0</v>
      </c>
      <c r="J127" s="168"/>
      <c r="K127" s="168">
        <f>K130</f>
        <v>0</v>
      </c>
      <c r="L127" s="168"/>
      <c r="M127" s="167">
        <f>SUM(M128:M131)</f>
        <v>18083.599999999999</v>
      </c>
    </row>
    <row r="128" spans="1:16" s="2" customFormat="1" x14ac:dyDescent="0.25">
      <c r="A128" s="63"/>
      <c r="B128" s="62"/>
      <c r="C128" s="62"/>
      <c r="D128" s="62"/>
      <c r="E128" s="72"/>
      <c r="F128" s="79"/>
      <c r="G128" s="170" t="s">
        <v>4</v>
      </c>
      <c r="H128" s="169">
        <v>0</v>
      </c>
      <c r="I128" s="168">
        <v>0</v>
      </c>
      <c r="J128" s="168"/>
      <c r="K128" s="168"/>
      <c r="L128" s="168"/>
      <c r="M128" s="167">
        <v>0</v>
      </c>
    </row>
    <row r="129" spans="1:16" s="2" customFormat="1" ht="27" customHeight="1" x14ac:dyDescent="0.25">
      <c r="A129" s="63"/>
      <c r="B129" s="62"/>
      <c r="C129" s="62"/>
      <c r="D129" s="62"/>
      <c r="E129" s="72"/>
      <c r="F129" s="79"/>
      <c r="G129" s="170" t="s">
        <v>3</v>
      </c>
      <c r="H129" s="169">
        <v>0</v>
      </c>
      <c r="I129" s="168">
        <v>0</v>
      </c>
      <c r="J129" s="168"/>
      <c r="K129" s="168"/>
      <c r="L129" s="168"/>
      <c r="M129" s="167">
        <v>0</v>
      </c>
    </row>
    <row r="130" spans="1:16" s="2" customFormat="1" x14ac:dyDescent="0.25">
      <c r="A130" s="63"/>
      <c r="B130" s="62"/>
      <c r="C130" s="62"/>
      <c r="D130" s="62"/>
      <c r="E130" s="72"/>
      <c r="F130" s="79"/>
      <c r="G130" s="170" t="s">
        <v>2</v>
      </c>
      <c r="H130" s="169">
        <v>20000</v>
      </c>
      <c r="I130" s="168">
        <v>0</v>
      </c>
      <c r="J130" s="168"/>
      <c r="K130" s="168">
        <v>0</v>
      </c>
      <c r="L130" s="168">
        <v>6000</v>
      </c>
      <c r="M130" s="167">
        <v>18083.599999999999</v>
      </c>
      <c r="P130" s="103"/>
    </row>
    <row r="131" spans="1:16" s="2" customFormat="1" ht="22.5" customHeight="1" x14ac:dyDescent="0.25">
      <c r="A131" s="63"/>
      <c r="B131" s="62"/>
      <c r="C131" s="62"/>
      <c r="D131" s="62"/>
      <c r="E131" s="72"/>
      <c r="F131" s="79"/>
      <c r="G131" s="170" t="s">
        <v>1</v>
      </c>
      <c r="H131" s="169">
        <v>0</v>
      </c>
      <c r="I131" s="168">
        <v>0</v>
      </c>
      <c r="J131" s="168"/>
      <c r="K131" s="168"/>
      <c r="L131" s="168"/>
      <c r="M131" s="167">
        <v>0</v>
      </c>
    </row>
    <row r="132" spans="1:16" s="2" customFormat="1" ht="88.5" customHeight="1" x14ac:dyDescent="0.25">
      <c r="A132" s="51"/>
      <c r="B132" s="50" t="s">
        <v>202</v>
      </c>
      <c r="C132" s="50" t="s">
        <v>17</v>
      </c>
      <c r="D132" s="50" t="s">
        <v>108</v>
      </c>
      <c r="E132" s="173">
        <v>44926</v>
      </c>
      <c r="F132" s="48" t="s">
        <v>201</v>
      </c>
      <c r="G132" s="50" t="s">
        <v>10</v>
      </c>
      <c r="H132" s="166" t="s">
        <v>10</v>
      </c>
      <c r="I132" s="165"/>
      <c r="J132" s="165"/>
      <c r="K132" s="165"/>
      <c r="L132" s="165"/>
      <c r="M132" s="172" t="s">
        <v>10</v>
      </c>
    </row>
    <row r="133" spans="1:16" s="2" customFormat="1" ht="15.75" customHeight="1" x14ac:dyDescent="0.25">
      <c r="A133" s="63" t="s">
        <v>200</v>
      </c>
      <c r="B133" s="62" t="s">
        <v>199</v>
      </c>
      <c r="C133" s="62" t="s">
        <v>21</v>
      </c>
      <c r="D133" s="62" t="s">
        <v>198</v>
      </c>
      <c r="E133" s="72">
        <v>44641</v>
      </c>
      <c r="F133" s="79" t="s">
        <v>23</v>
      </c>
      <c r="G133" s="170" t="s">
        <v>5</v>
      </c>
      <c r="H133" s="169">
        <f>H134+H135+H136+H137</f>
        <v>30</v>
      </c>
      <c r="I133" s="168">
        <f>I134+I135+I136+I137</f>
        <v>0</v>
      </c>
      <c r="J133" s="168">
        <f>J134+J135+J136+J137</f>
        <v>0</v>
      </c>
      <c r="K133" s="168">
        <f>K134+K135+K136+K137</f>
        <v>0</v>
      </c>
      <c r="L133" s="168">
        <f>L134+L135+L136+L137</f>
        <v>20000</v>
      </c>
      <c r="M133" s="169">
        <f>M134+M135+M136+M137</f>
        <v>30</v>
      </c>
    </row>
    <row r="134" spans="1:16" s="2" customFormat="1" x14ac:dyDescent="0.25">
      <c r="A134" s="63"/>
      <c r="B134" s="62"/>
      <c r="C134" s="62"/>
      <c r="D134" s="62"/>
      <c r="E134" s="72"/>
      <c r="F134" s="79"/>
      <c r="G134" s="170" t="s">
        <v>4</v>
      </c>
      <c r="H134" s="169">
        <v>0</v>
      </c>
      <c r="I134" s="168">
        <v>0</v>
      </c>
      <c r="J134" s="168"/>
      <c r="K134" s="168"/>
      <c r="L134" s="168"/>
      <c r="M134" s="167">
        <v>0</v>
      </c>
    </row>
    <row r="135" spans="1:16" s="2" customFormat="1" x14ac:dyDescent="0.25">
      <c r="A135" s="63"/>
      <c r="B135" s="62"/>
      <c r="C135" s="62"/>
      <c r="D135" s="62"/>
      <c r="E135" s="72"/>
      <c r="F135" s="79"/>
      <c r="G135" s="170" t="s">
        <v>3</v>
      </c>
      <c r="H135" s="169">
        <v>0</v>
      </c>
      <c r="I135" s="168">
        <v>0</v>
      </c>
      <c r="J135" s="168"/>
      <c r="K135" s="168"/>
      <c r="L135" s="168"/>
      <c r="M135" s="167">
        <v>0</v>
      </c>
    </row>
    <row r="136" spans="1:16" s="2" customFormat="1" x14ac:dyDescent="0.25">
      <c r="A136" s="63"/>
      <c r="B136" s="62"/>
      <c r="C136" s="62"/>
      <c r="D136" s="62"/>
      <c r="E136" s="72"/>
      <c r="F136" s="79"/>
      <c r="G136" s="170" t="s">
        <v>2</v>
      </c>
      <c r="H136" s="169">
        <v>30</v>
      </c>
      <c r="I136" s="168">
        <v>0</v>
      </c>
      <c r="J136" s="168"/>
      <c r="K136" s="168">
        <v>0</v>
      </c>
      <c r="L136" s="168">
        <v>20000</v>
      </c>
      <c r="M136" s="167">
        <v>30</v>
      </c>
      <c r="P136" s="103"/>
    </row>
    <row r="137" spans="1:16" s="2" customFormat="1" x14ac:dyDescent="0.25">
      <c r="A137" s="63"/>
      <c r="B137" s="62"/>
      <c r="C137" s="62"/>
      <c r="D137" s="62"/>
      <c r="E137" s="72"/>
      <c r="F137" s="79"/>
      <c r="G137" s="170" t="s">
        <v>1</v>
      </c>
      <c r="H137" s="169">
        <v>0</v>
      </c>
      <c r="I137" s="168">
        <v>0</v>
      </c>
      <c r="J137" s="168"/>
      <c r="K137" s="168"/>
      <c r="L137" s="168"/>
      <c r="M137" s="167">
        <v>0</v>
      </c>
    </row>
    <row r="138" spans="1:16" s="2" customFormat="1" ht="92.25" customHeight="1" x14ac:dyDescent="0.25">
      <c r="A138" s="51"/>
      <c r="B138" s="50" t="s">
        <v>197</v>
      </c>
      <c r="C138" s="50" t="s">
        <v>21</v>
      </c>
      <c r="D138" s="50" t="s">
        <v>108</v>
      </c>
      <c r="E138" s="171">
        <v>44641</v>
      </c>
      <c r="F138" s="48" t="s">
        <v>196</v>
      </c>
      <c r="G138" s="170" t="s">
        <v>10</v>
      </c>
      <c r="H138" s="169" t="s">
        <v>10</v>
      </c>
      <c r="I138" s="168"/>
      <c r="J138" s="168"/>
      <c r="K138" s="168"/>
      <c r="L138" s="168"/>
      <c r="M138" s="167" t="s">
        <v>10</v>
      </c>
    </row>
    <row r="139" spans="1:16" s="155" customFormat="1" ht="15.75" customHeight="1" x14ac:dyDescent="0.25">
      <c r="A139" s="63" t="s">
        <v>195</v>
      </c>
      <c r="B139" s="81" t="s">
        <v>194</v>
      </c>
      <c r="C139" s="81" t="s">
        <v>21</v>
      </c>
      <c r="D139" s="81" t="s">
        <v>108</v>
      </c>
      <c r="E139" s="160">
        <v>44715</v>
      </c>
      <c r="F139" s="100" t="s">
        <v>23</v>
      </c>
      <c r="G139" s="159" t="s">
        <v>5</v>
      </c>
      <c r="H139" s="158">
        <f>SUM(H140:H143)</f>
        <v>3287</v>
      </c>
      <c r="I139" s="157"/>
      <c r="J139" s="157"/>
      <c r="K139" s="157"/>
      <c r="L139" s="157">
        <f>L142</f>
        <v>5000</v>
      </c>
      <c r="M139" s="156">
        <f>SUM(M140:M143)</f>
        <v>3287</v>
      </c>
    </row>
    <row r="140" spans="1:16" s="155" customFormat="1" x14ac:dyDescent="0.25">
      <c r="A140" s="63"/>
      <c r="B140" s="81"/>
      <c r="C140" s="81"/>
      <c r="D140" s="81"/>
      <c r="E140" s="81"/>
      <c r="F140" s="100"/>
      <c r="G140" s="159" t="s">
        <v>4</v>
      </c>
      <c r="H140" s="158">
        <v>0</v>
      </c>
      <c r="I140" s="157"/>
      <c r="J140" s="157"/>
      <c r="K140" s="157"/>
      <c r="L140" s="157"/>
      <c r="M140" s="156">
        <v>0</v>
      </c>
    </row>
    <row r="141" spans="1:16" s="155" customFormat="1" x14ac:dyDescent="0.25">
      <c r="A141" s="63"/>
      <c r="B141" s="81"/>
      <c r="C141" s="81"/>
      <c r="D141" s="81"/>
      <c r="E141" s="81"/>
      <c r="F141" s="100"/>
      <c r="G141" s="159" t="s">
        <v>3</v>
      </c>
      <c r="H141" s="158">
        <v>0</v>
      </c>
      <c r="I141" s="157"/>
      <c r="J141" s="157"/>
      <c r="K141" s="157"/>
      <c r="L141" s="157"/>
      <c r="M141" s="156">
        <v>0</v>
      </c>
    </row>
    <row r="142" spans="1:16" s="155" customFormat="1" x14ac:dyDescent="0.25">
      <c r="A142" s="63"/>
      <c r="B142" s="81"/>
      <c r="C142" s="81"/>
      <c r="D142" s="81"/>
      <c r="E142" s="81"/>
      <c r="F142" s="100"/>
      <c r="G142" s="159" t="s">
        <v>2</v>
      </c>
      <c r="H142" s="158">
        <v>3287</v>
      </c>
      <c r="I142" s="157"/>
      <c r="J142" s="157"/>
      <c r="K142" s="157"/>
      <c r="L142" s="157">
        <v>5000</v>
      </c>
      <c r="M142" s="156">
        <v>3287</v>
      </c>
      <c r="P142" s="163"/>
    </row>
    <row r="143" spans="1:16" s="155" customFormat="1" x14ac:dyDescent="0.25">
      <c r="A143" s="63"/>
      <c r="B143" s="81"/>
      <c r="C143" s="81"/>
      <c r="D143" s="81"/>
      <c r="E143" s="81"/>
      <c r="F143" s="100"/>
      <c r="G143" s="159" t="s">
        <v>1</v>
      </c>
      <c r="H143" s="158">
        <v>0</v>
      </c>
      <c r="I143" s="157"/>
      <c r="J143" s="157"/>
      <c r="K143" s="157"/>
      <c r="L143" s="157"/>
      <c r="M143" s="156">
        <v>0</v>
      </c>
    </row>
    <row r="144" spans="1:16" s="155" customFormat="1" ht="119.25" customHeight="1" x14ac:dyDescent="0.25">
      <c r="A144" s="51"/>
      <c r="B144" s="50" t="s">
        <v>193</v>
      </c>
      <c r="C144" s="50" t="s">
        <v>21</v>
      </c>
      <c r="D144" s="96" t="s">
        <v>108</v>
      </c>
      <c r="E144" s="99">
        <v>44715</v>
      </c>
      <c r="F144" s="97" t="s">
        <v>192</v>
      </c>
      <c r="G144" s="96" t="s">
        <v>10</v>
      </c>
      <c r="H144" s="166" t="s">
        <v>10</v>
      </c>
      <c r="I144" s="165"/>
      <c r="J144" s="165"/>
      <c r="K144" s="165"/>
      <c r="L144" s="165"/>
      <c r="M144" s="164" t="s">
        <v>10</v>
      </c>
    </row>
    <row r="145" spans="1:16" s="155" customFormat="1" ht="15.75" customHeight="1" x14ac:dyDescent="0.25">
      <c r="A145" s="63" t="s">
        <v>191</v>
      </c>
      <c r="B145" s="81" t="s">
        <v>190</v>
      </c>
      <c r="C145" s="81" t="s">
        <v>21</v>
      </c>
      <c r="D145" s="81" t="s">
        <v>108</v>
      </c>
      <c r="E145" s="160">
        <v>44663</v>
      </c>
      <c r="F145" s="100" t="s">
        <v>23</v>
      </c>
      <c r="G145" s="159" t="s">
        <v>5</v>
      </c>
      <c r="H145" s="158">
        <f>SUM(H146:H149)</f>
        <v>617.4</v>
      </c>
      <c r="I145" s="157"/>
      <c r="J145" s="157"/>
      <c r="K145" s="157"/>
      <c r="L145" s="157">
        <f>L148</f>
        <v>4000</v>
      </c>
      <c r="M145" s="158">
        <f>SUM(M146:M149)</f>
        <v>613.70000000000005</v>
      </c>
    </row>
    <row r="146" spans="1:16" s="155" customFormat="1" x14ac:dyDescent="0.25">
      <c r="A146" s="63"/>
      <c r="B146" s="81"/>
      <c r="C146" s="81"/>
      <c r="D146" s="81"/>
      <c r="E146" s="81"/>
      <c r="F146" s="100"/>
      <c r="G146" s="159" t="s">
        <v>4</v>
      </c>
      <c r="H146" s="158">
        <v>0</v>
      </c>
      <c r="I146" s="157"/>
      <c r="J146" s="157"/>
      <c r="K146" s="157"/>
      <c r="L146" s="157"/>
      <c r="M146" s="156">
        <v>0</v>
      </c>
    </row>
    <row r="147" spans="1:16" s="155" customFormat="1" x14ac:dyDescent="0.25">
      <c r="A147" s="63"/>
      <c r="B147" s="81"/>
      <c r="C147" s="81"/>
      <c r="D147" s="81"/>
      <c r="E147" s="81"/>
      <c r="F147" s="100"/>
      <c r="G147" s="159" t="s">
        <v>3</v>
      </c>
      <c r="H147" s="158">
        <v>0</v>
      </c>
      <c r="I147" s="157"/>
      <c r="J147" s="157"/>
      <c r="K147" s="157"/>
      <c r="L147" s="157"/>
      <c r="M147" s="156">
        <v>0</v>
      </c>
    </row>
    <row r="148" spans="1:16" s="155" customFormat="1" x14ac:dyDescent="0.25">
      <c r="A148" s="63"/>
      <c r="B148" s="81"/>
      <c r="C148" s="81"/>
      <c r="D148" s="81"/>
      <c r="E148" s="81"/>
      <c r="F148" s="100"/>
      <c r="G148" s="159" t="s">
        <v>2</v>
      </c>
      <c r="H148" s="158">
        <v>617.4</v>
      </c>
      <c r="I148" s="157"/>
      <c r="J148" s="157"/>
      <c r="K148" s="157"/>
      <c r="L148" s="157">
        <v>4000</v>
      </c>
      <c r="M148" s="156">
        <v>613.70000000000005</v>
      </c>
      <c r="P148" s="163"/>
    </row>
    <row r="149" spans="1:16" s="155" customFormat="1" ht="21" customHeight="1" x14ac:dyDescent="0.25">
      <c r="A149" s="63"/>
      <c r="B149" s="81"/>
      <c r="C149" s="81"/>
      <c r="D149" s="81"/>
      <c r="E149" s="81"/>
      <c r="F149" s="100"/>
      <c r="G149" s="159" t="s">
        <v>1</v>
      </c>
      <c r="H149" s="158">
        <v>0</v>
      </c>
      <c r="I149" s="157"/>
      <c r="J149" s="157"/>
      <c r="K149" s="157"/>
      <c r="L149" s="157"/>
      <c r="M149" s="162">
        <v>0</v>
      </c>
    </row>
    <row r="150" spans="1:16" s="155" customFormat="1" ht="168.75" customHeight="1" x14ac:dyDescent="0.25">
      <c r="A150" s="51"/>
      <c r="B150" s="50" t="s">
        <v>189</v>
      </c>
      <c r="C150" s="50" t="s">
        <v>21</v>
      </c>
      <c r="D150" s="96" t="s">
        <v>108</v>
      </c>
      <c r="E150" s="49">
        <v>44663</v>
      </c>
      <c r="F150" s="52" t="s">
        <v>188</v>
      </c>
      <c r="G150" s="47" t="s">
        <v>10</v>
      </c>
      <c r="H150" s="46" t="s">
        <v>10</v>
      </c>
      <c r="I150" s="45"/>
      <c r="J150" s="44"/>
      <c r="K150" s="43"/>
      <c r="L150" s="42"/>
      <c r="M150" s="91" t="s">
        <v>10</v>
      </c>
    </row>
    <row r="151" spans="1:16" s="155" customFormat="1" ht="15.75" customHeight="1" x14ac:dyDescent="0.25">
      <c r="A151" s="63" t="s">
        <v>187</v>
      </c>
      <c r="B151" s="81" t="s">
        <v>186</v>
      </c>
      <c r="C151" s="81" t="s">
        <v>17</v>
      </c>
      <c r="D151" s="81" t="s">
        <v>108</v>
      </c>
      <c r="E151" s="160">
        <v>44926</v>
      </c>
      <c r="F151" s="100" t="s">
        <v>23</v>
      </c>
      <c r="G151" s="159" t="s">
        <v>5</v>
      </c>
      <c r="H151" s="158">
        <f>SUM(H152:H155)</f>
        <v>4000</v>
      </c>
      <c r="I151" s="157"/>
      <c r="J151" s="157"/>
      <c r="K151" s="157"/>
      <c r="L151" s="157">
        <f>L154</f>
        <v>4000</v>
      </c>
      <c r="M151" s="161">
        <f>SUM(M152:M155)</f>
        <v>0</v>
      </c>
    </row>
    <row r="152" spans="1:16" s="155" customFormat="1" x14ac:dyDescent="0.25">
      <c r="A152" s="63"/>
      <c r="B152" s="81"/>
      <c r="C152" s="81"/>
      <c r="D152" s="81"/>
      <c r="E152" s="81"/>
      <c r="F152" s="100"/>
      <c r="G152" s="159" t="s">
        <v>4</v>
      </c>
      <c r="H152" s="158">
        <v>0</v>
      </c>
      <c r="I152" s="157"/>
      <c r="J152" s="157"/>
      <c r="K152" s="157"/>
      <c r="L152" s="157"/>
      <c r="M152" s="161">
        <v>0</v>
      </c>
    </row>
    <row r="153" spans="1:16" s="155" customFormat="1" x14ac:dyDescent="0.25">
      <c r="A153" s="63"/>
      <c r="B153" s="81"/>
      <c r="C153" s="81"/>
      <c r="D153" s="81"/>
      <c r="E153" s="81"/>
      <c r="F153" s="100"/>
      <c r="G153" s="159" t="s">
        <v>3</v>
      </c>
      <c r="H153" s="158">
        <v>0</v>
      </c>
      <c r="I153" s="157"/>
      <c r="J153" s="157"/>
      <c r="K153" s="157"/>
      <c r="L153" s="157"/>
      <c r="M153" s="161">
        <v>0</v>
      </c>
    </row>
    <row r="154" spans="1:16" s="155" customFormat="1" x14ac:dyDescent="0.25">
      <c r="A154" s="63"/>
      <c r="B154" s="81"/>
      <c r="C154" s="81"/>
      <c r="D154" s="81"/>
      <c r="E154" s="81"/>
      <c r="F154" s="100"/>
      <c r="G154" s="159" t="s">
        <v>2</v>
      </c>
      <c r="H154" s="158">
        <v>4000</v>
      </c>
      <c r="I154" s="157"/>
      <c r="J154" s="157"/>
      <c r="K154" s="157"/>
      <c r="L154" s="157">
        <v>4000</v>
      </c>
      <c r="M154" s="161">
        <v>0</v>
      </c>
    </row>
    <row r="155" spans="1:16" s="155" customFormat="1" x14ac:dyDescent="0.25">
      <c r="A155" s="63"/>
      <c r="B155" s="81"/>
      <c r="C155" s="81"/>
      <c r="D155" s="81"/>
      <c r="E155" s="81"/>
      <c r="F155" s="100"/>
      <c r="G155" s="159" t="s">
        <v>1</v>
      </c>
      <c r="H155" s="158">
        <v>0</v>
      </c>
      <c r="I155" s="157"/>
      <c r="J155" s="157"/>
      <c r="K155" s="157"/>
      <c r="L155" s="157"/>
      <c r="M155" s="161">
        <v>0</v>
      </c>
    </row>
    <row r="156" spans="1:16" s="155" customFormat="1" ht="94.5" x14ac:dyDescent="0.25">
      <c r="A156" s="51"/>
      <c r="B156" s="50" t="s">
        <v>185</v>
      </c>
      <c r="C156" s="50" t="s">
        <v>17</v>
      </c>
      <c r="D156" s="96" t="s">
        <v>108</v>
      </c>
      <c r="E156" s="49">
        <v>44926</v>
      </c>
      <c r="F156" s="52" t="s">
        <v>23</v>
      </c>
      <c r="G156" s="47" t="s">
        <v>10</v>
      </c>
      <c r="H156" s="46" t="s">
        <v>10</v>
      </c>
      <c r="I156" s="45"/>
      <c r="J156" s="44"/>
      <c r="K156" s="43"/>
      <c r="L156" s="42"/>
      <c r="M156" s="91" t="s">
        <v>10</v>
      </c>
    </row>
    <row r="157" spans="1:16" s="155" customFormat="1" ht="15.75" customHeight="1" x14ac:dyDescent="0.25">
      <c r="A157" s="63" t="s">
        <v>184</v>
      </c>
      <c r="B157" s="81" t="s">
        <v>183</v>
      </c>
      <c r="C157" s="81" t="s">
        <v>17</v>
      </c>
      <c r="D157" s="81" t="s">
        <v>108</v>
      </c>
      <c r="E157" s="160">
        <v>44926</v>
      </c>
      <c r="F157" s="100" t="s">
        <v>23</v>
      </c>
      <c r="G157" s="159" t="s">
        <v>5</v>
      </c>
      <c r="H157" s="158">
        <f>SUM(H158:H161)</f>
        <v>2000</v>
      </c>
      <c r="I157" s="157"/>
      <c r="J157" s="157"/>
      <c r="K157" s="157"/>
      <c r="L157" s="157">
        <f>L160</f>
        <v>1500</v>
      </c>
      <c r="M157" s="156">
        <f>SUM(M158:M161)</f>
        <v>0</v>
      </c>
    </row>
    <row r="158" spans="1:16" s="155" customFormat="1" x14ac:dyDescent="0.25">
      <c r="A158" s="63"/>
      <c r="B158" s="81"/>
      <c r="C158" s="81"/>
      <c r="D158" s="81"/>
      <c r="E158" s="81"/>
      <c r="F158" s="100"/>
      <c r="G158" s="159" t="s">
        <v>4</v>
      </c>
      <c r="H158" s="158">
        <v>0</v>
      </c>
      <c r="I158" s="157"/>
      <c r="J158" s="157"/>
      <c r="K158" s="157"/>
      <c r="L158" s="157"/>
      <c r="M158" s="156">
        <v>0</v>
      </c>
    </row>
    <row r="159" spans="1:16" s="155" customFormat="1" x14ac:dyDescent="0.25">
      <c r="A159" s="63"/>
      <c r="B159" s="81"/>
      <c r="C159" s="81"/>
      <c r="D159" s="81"/>
      <c r="E159" s="81"/>
      <c r="F159" s="100"/>
      <c r="G159" s="159" t="s">
        <v>3</v>
      </c>
      <c r="H159" s="158">
        <v>0</v>
      </c>
      <c r="I159" s="157"/>
      <c r="J159" s="157"/>
      <c r="K159" s="157"/>
      <c r="L159" s="157"/>
      <c r="M159" s="156">
        <v>0</v>
      </c>
    </row>
    <row r="160" spans="1:16" s="155" customFormat="1" x14ac:dyDescent="0.25">
      <c r="A160" s="63"/>
      <c r="B160" s="81"/>
      <c r="C160" s="81"/>
      <c r="D160" s="81"/>
      <c r="E160" s="81"/>
      <c r="F160" s="100"/>
      <c r="G160" s="159" t="s">
        <v>2</v>
      </c>
      <c r="H160" s="158">
        <v>2000</v>
      </c>
      <c r="I160" s="157"/>
      <c r="J160" s="157"/>
      <c r="K160" s="157"/>
      <c r="L160" s="157">
        <v>1500</v>
      </c>
      <c r="M160" s="156">
        <v>0</v>
      </c>
    </row>
    <row r="161" spans="1:26" s="155" customFormat="1" ht="48" customHeight="1" x14ac:dyDescent="0.25">
      <c r="A161" s="63"/>
      <c r="B161" s="81"/>
      <c r="C161" s="81"/>
      <c r="D161" s="81"/>
      <c r="E161" s="81"/>
      <c r="F161" s="100"/>
      <c r="G161" s="159" t="s">
        <v>1</v>
      </c>
      <c r="H161" s="158">
        <v>0</v>
      </c>
      <c r="I161" s="157"/>
      <c r="J161" s="157"/>
      <c r="K161" s="157"/>
      <c r="L161" s="157"/>
      <c r="M161" s="156">
        <v>0</v>
      </c>
    </row>
    <row r="162" spans="1:26" s="155" customFormat="1" ht="71.25" customHeight="1" x14ac:dyDescent="0.25">
      <c r="A162" s="51"/>
      <c r="B162" s="50" t="s">
        <v>182</v>
      </c>
      <c r="C162" s="50" t="s">
        <v>17</v>
      </c>
      <c r="D162" s="96" t="s">
        <v>108</v>
      </c>
      <c r="E162" s="49">
        <v>44926</v>
      </c>
      <c r="F162" s="52" t="s">
        <v>23</v>
      </c>
      <c r="G162" s="47" t="s">
        <v>10</v>
      </c>
      <c r="H162" s="46" t="s">
        <v>10</v>
      </c>
      <c r="I162" s="45"/>
      <c r="J162" s="44"/>
      <c r="K162" s="43"/>
      <c r="L162" s="42"/>
      <c r="M162" s="91" t="s">
        <v>10</v>
      </c>
    </row>
    <row r="163" spans="1:26" s="13" customFormat="1" ht="15.75" customHeight="1" x14ac:dyDescent="0.25">
      <c r="A163" s="63" t="s">
        <v>181</v>
      </c>
      <c r="B163" s="62" t="s">
        <v>180</v>
      </c>
      <c r="C163" s="62" t="s">
        <v>17</v>
      </c>
      <c r="D163" s="61" t="s">
        <v>178</v>
      </c>
      <c r="E163" s="60">
        <v>44926</v>
      </c>
      <c r="F163" s="59" t="s">
        <v>23</v>
      </c>
      <c r="G163" s="58" t="s">
        <v>5</v>
      </c>
      <c r="H163" s="57">
        <f>H164+H165+H166+H167</f>
        <v>23059.7</v>
      </c>
      <c r="I163" s="56">
        <f>I164+I165+I166+I167</f>
        <v>23059.7</v>
      </c>
      <c r="J163" s="55"/>
      <c r="K163" s="54"/>
      <c r="L163" s="53"/>
      <c r="M163" s="83">
        <f>SUM(M164:M167)</f>
        <v>6072.4</v>
      </c>
      <c r="N163" s="153"/>
      <c r="O163" s="138"/>
      <c r="P163" s="138"/>
      <c r="Q163" s="138"/>
      <c r="R163" s="138"/>
      <c r="S163" s="138"/>
      <c r="T163" s="138"/>
      <c r="U163" s="138"/>
      <c r="V163" s="138"/>
      <c r="W163" s="138"/>
      <c r="X163" s="138"/>
      <c r="Y163" s="138"/>
      <c r="Z163" s="138"/>
    </row>
    <row r="164" spans="1:26" s="13" customFormat="1" x14ac:dyDescent="0.25">
      <c r="A164" s="63"/>
      <c r="B164" s="62"/>
      <c r="C164" s="62"/>
      <c r="D164" s="61"/>
      <c r="E164" s="60"/>
      <c r="F164" s="59"/>
      <c r="G164" s="58" t="s">
        <v>4</v>
      </c>
      <c r="H164" s="57">
        <v>0</v>
      </c>
      <c r="I164" s="56">
        <v>0</v>
      </c>
      <c r="J164" s="55"/>
      <c r="K164" s="54"/>
      <c r="L164" s="53"/>
      <c r="M164" s="83">
        <v>0</v>
      </c>
      <c r="N164" s="139"/>
      <c r="O164" s="138"/>
      <c r="P164" s="138"/>
      <c r="Q164" s="138"/>
      <c r="R164" s="138"/>
      <c r="S164" s="138"/>
      <c r="T164" s="138"/>
      <c r="U164" s="138"/>
      <c r="V164" s="138"/>
      <c r="W164" s="138"/>
      <c r="X164" s="138"/>
      <c r="Y164" s="138"/>
      <c r="Z164" s="138"/>
    </row>
    <row r="165" spans="1:26" s="13" customFormat="1" x14ac:dyDescent="0.25">
      <c r="A165" s="63"/>
      <c r="B165" s="62"/>
      <c r="C165" s="62"/>
      <c r="D165" s="61"/>
      <c r="E165" s="60"/>
      <c r="F165" s="59"/>
      <c r="G165" s="58" t="s">
        <v>3</v>
      </c>
      <c r="H165" s="57">
        <v>0</v>
      </c>
      <c r="I165" s="56">
        <v>0</v>
      </c>
      <c r="J165" s="55"/>
      <c r="K165" s="54"/>
      <c r="L165" s="53"/>
      <c r="M165" s="83">
        <v>0</v>
      </c>
      <c r="N165" s="139"/>
      <c r="O165" s="138"/>
      <c r="P165" s="138"/>
      <c r="Q165" s="138"/>
      <c r="R165" s="138"/>
      <c r="S165" s="138"/>
      <c r="T165" s="138"/>
      <c r="U165" s="138"/>
      <c r="V165" s="138"/>
      <c r="W165" s="138"/>
      <c r="X165" s="138"/>
      <c r="Y165" s="138"/>
      <c r="Z165" s="138"/>
    </row>
    <row r="166" spans="1:26" s="13" customFormat="1" x14ac:dyDescent="0.25">
      <c r="A166" s="63"/>
      <c r="B166" s="62"/>
      <c r="C166" s="62"/>
      <c r="D166" s="61"/>
      <c r="E166" s="60"/>
      <c r="F166" s="59"/>
      <c r="G166" s="58" t="s">
        <v>2</v>
      </c>
      <c r="H166" s="57">
        <f>I166</f>
        <v>23059.7</v>
      </c>
      <c r="I166" s="56">
        <v>23059.7</v>
      </c>
      <c r="J166" s="55"/>
      <c r="K166" s="54"/>
      <c r="L166" s="53"/>
      <c r="M166" s="83">
        <v>6072.4</v>
      </c>
      <c r="N166" s="139"/>
      <c r="O166" s="138"/>
      <c r="P166" s="154"/>
      <c r="Q166" s="138"/>
      <c r="R166" s="138"/>
      <c r="S166" s="138"/>
      <c r="T166" s="138"/>
      <c r="U166" s="138"/>
      <c r="V166" s="138"/>
      <c r="W166" s="138"/>
      <c r="X166" s="138"/>
      <c r="Y166" s="138"/>
      <c r="Z166" s="138"/>
    </row>
    <row r="167" spans="1:26" s="13" customFormat="1" x14ac:dyDescent="0.25">
      <c r="A167" s="63"/>
      <c r="B167" s="62"/>
      <c r="C167" s="62"/>
      <c r="D167" s="61"/>
      <c r="E167" s="60"/>
      <c r="F167" s="59"/>
      <c r="G167" s="58" t="s">
        <v>1</v>
      </c>
      <c r="H167" s="57">
        <v>0</v>
      </c>
      <c r="I167" s="56">
        <v>0</v>
      </c>
      <c r="J167" s="55"/>
      <c r="K167" s="54"/>
      <c r="L167" s="53"/>
      <c r="M167" s="83">
        <v>0</v>
      </c>
      <c r="N167" s="139"/>
      <c r="O167" s="138"/>
      <c r="P167" s="138"/>
      <c r="Q167" s="138"/>
      <c r="R167" s="138"/>
      <c r="S167" s="138"/>
      <c r="T167" s="138"/>
      <c r="U167" s="138"/>
      <c r="V167" s="138"/>
      <c r="W167" s="138"/>
      <c r="X167" s="138"/>
      <c r="Y167" s="138"/>
      <c r="Z167" s="138"/>
    </row>
    <row r="168" spans="1:26" s="13" customFormat="1" ht="200.25" customHeight="1" x14ac:dyDescent="0.25">
      <c r="A168" s="51"/>
      <c r="B168" s="50" t="s">
        <v>179</v>
      </c>
      <c r="C168" s="50" t="s">
        <v>17</v>
      </c>
      <c r="D168" s="47" t="s">
        <v>178</v>
      </c>
      <c r="E168" s="49"/>
      <c r="F168" s="52" t="s">
        <v>177</v>
      </c>
      <c r="G168" s="47" t="s">
        <v>10</v>
      </c>
      <c r="H168" s="46" t="s">
        <v>10</v>
      </c>
      <c r="I168" s="45"/>
      <c r="J168" s="44"/>
      <c r="K168" s="43"/>
      <c r="L168" s="42"/>
      <c r="M168" s="91" t="s">
        <v>10</v>
      </c>
      <c r="N168" s="139"/>
      <c r="O168" s="138"/>
      <c r="P168" s="138"/>
      <c r="Q168" s="138"/>
      <c r="R168" s="138"/>
      <c r="S168" s="138"/>
      <c r="T168" s="138"/>
      <c r="U168" s="138"/>
      <c r="V168" s="138"/>
      <c r="W168" s="138"/>
      <c r="X168" s="138"/>
      <c r="Y168" s="138"/>
      <c r="Z168" s="138"/>
    </row>
    <row r="169" spans="1:26" s="13" customFormat="1" ht="15.75" hidden="1" customHeight="1" x14ac:dyDescent="0.25">
      <c r="A169" s="63"/>
      <c r="B169" s="152" t="s">
        <v>176</v>
      </c>
      <c r="C169" s="152" t="s">
        <v>17</v>
      </c>
      <c r="D169" s="151" t="s">
        <v>108</v>
      </c>
      <c r="E169" s="150">
        <v>44926</v>
      </c>
      <c r="F169" s="149" t="s">
        <v>175</v>
      </c>
      <c r="G169" s="148" t="s">
        <v>5</v>
      </c>
      <c r="H169" s="147">
        <f>H170+H171+H172+H173</f>
        <v>0</v>
      </c>
      <c r="I169" s="56">
        <f>I170+I171+I172+I173</f>
        <v>23059.7</v>
      </c>
      <c r="J169" s="56"/>
      <c r="K169" s="56"/>
      <c r="L169" s="56"/>
      <c r="M169" s="146">
        <f>SUM(M170:M173)</f>
        <v>3287</v>
      </c>
      <c r="N169" s="153"/>
      <c r="O169" s="138"/>
      <c r="P169" s="138"/>
      <c r="Q169" s="138"/>
      <c r="R169" s="138"/>
      <c r="S169" s="138"/>
      <c r="T169" s="138"/>
      <c r="U169" s="138"/>
      <c r="V169" s="138"/>
      <c r="W169" s="138"/>
      <c r="X169" s="138"/>
      <c r="Y169" s="138"/>
      <c r="Z169" s="138"/>
    </row>
    <row r="170" spans="1:26" s="13" customFormat="1" ht="51" hidden="1" customHeight="1" x14ac:dyDescent="0.25">
      <c r="A170" s="63"/>
      <c r="B170" s="152"/>
      <c r="C170" s="152"/>
      <c r="D170" s="151"/>
      <c r="E170" s="150"/>
      <c r="F170" s="149"/>
      <c r="G170" s="148" t="s">
        <v>4</v>
      </c>
      <c r="H170" s="147">
        <v>0</v>
      </c>
      <c r="I170" s="56">
        <v>0</v>
      </c>
      <c r="J170" s="56"/>
      <c r="K170" s="56"/>
      <c r="L170" s="56"/>
      <c r="M170" s="146">
        <v>0</v>
      </c>
      <c r="N170" s="139"/>
      <c r="O170" s="138"/>
      <c r="P170" s="138"/>
      <c r="Q170" s="138"/>
      <c r="R170" s="138"/>
      <c r="S170" s="138"/>
      <c r="T170" s="138"/>
      <c r="U170" s="138"/>
      <c r="V170" s="138"/>
      <c r="W170" s="138"/>
      <c r="X170" s="138"/>
      <c r="Y170" s="138"/>
      <c r="Z170" s="138"/>
    </row>
    <row r="171" spans="1:26" s="13" customFormat="1" ht="35.25" hidden="1" customHeight="1" x14ac:dyDescent="0.25">
      <c r="A171" s="63"/>
      <c r="B171" s="152"/>
      <c r="C171" s="152"/>
      <c r="D171" s="151"/>
      <c r="E171" s="150"/>
      <c r="F171" s="149"/>
      <c r="G171" s="148" t="s">
        <v>3</v>
      </c>
      <c r="H171" s="147">
        <v>0</v>
      </c>
      <c r="I171" s="56">
        <v>0</v>
      </c>
      <c r="J171" s="56"/>
      <c r="K171" s="56"/>
      <c r="L171" s="56"/>
      <c r="M171" s="146">
        <v>0</v>
      </c>
      <c r="N171" s="139"/>
      <c r="O171" s="138"/>
      <c r="P171" s="138"/>
      <c r="Q171" s="138"/>
      <c r="R171" s="138"/>
      <c r="S171" s="138"/>
      <c r="T171" s="138"/>
      <c r="U171" s="138"/>
      <c r="V171" s="138"/>
      <c r="W171" s="138"/>
      <c r="X171" s="138"/>
      <c r="Y171" s="138"/>
      <c r="Z171" s="138"/>
    </row>
    <row r="172" spans="1:26" s="13" customFormat="1" ht="55.5" hidden="1" customHeight="1" x14ac:dyDescent="0.25">
      <c r="A172" s="63"/>
      <c r="B172" s="152"/>
      <c r="C172" s="152"/>
      <c r="D172" s="151"/>
      <c r="E172" s="150"/>
      <c r="F172" s="149"/>
      <c r="G172" s="148" t="s">
        <v>2</v>
      </c>
      <c r="H172" s="147">
        <v>0</v>
      </c>
      <c r="I172" s="56">
        <v>23059.7</v>
      </c>
      <c r="J172" s="56"/>
      <c r="K172" s="56"/>
      <c r="L172" s="56"/>
      <c r="M172" s="146">
        <v>3287</v>
      </c>
      <c r="N172" s="139"/>
      <c r="O172" s="138"/>
      <c r="P172" s="138"/>
      <c r="Q172" s="138"/>
      <c r="R172" s="138"/>
      <c r="S172" s="138"/>
      <c r="T172" s="138"/>
      <c r="U172" s="138"/>
      <c r="V172" s="138"/>
      <c r="W172" s="138"/>
      <c r="X172" s="138"/>
      <c r="Y172" s="138"/>
      <c r="Z172" s="138"/>
    </row>
    <row r="173" spans="1:26" s="13" customFormat="1" ht="237.75" hidden="1" customHeight="1" x14ac:dyDescent="0.25">
      <c r="A173" s="63"/>
      <c r="B173" s="152"/>
      <c r="C173" s="152"/>
      <c r="D173" s="151"/>
      <c r="E173" s="150"/>
      <c r="F173" s="149"/>
      <c r="G173" s="148" t="s">
        <v>1</v>
      </c>
      <c r="H173" s="147">
        <v>0</v>
      </c>
      <c r="I173" s="56">
        <v>0</v>
      </c>
      <c r="J173" s="56"/>
      <c r="K173" s="56"/>
      <c r="L173" s="56"/>
      <c r="M173" s="146">
        <v>0</v>
      </c>
      <c r="N173" s="139"/>
      <c r="O173" s="138"/>
      <c r="P173" s="138"/>
      <c r="Q173" s="138"/>
      <c r="R173" s="138"/>
      <c r="S173" s="138"/>
      <c r="T173" s="138"/>
      <c r="U173" s="138"/>
      <c r="V173" s="138"/>
      <c r="W173" s="138"/>
      <c r="X173" s="138"/>
      <c r="Y173" s="138"/>
      <c r="Z173" s="138"/>
    </row>
    <row r="174" spans="1:26" s="13" customFormat="1" ht="64.5" hidden="1" customHeight="1" x14ac:dyDescent="0.25">
      <c r="A174" s="51"/>
      <c r="B174" s="142" t="s">
        <v>174</v>
      </c>
      <c r="C174" s="142" t="s">
        <v>17</v>
      </c>
      <c r="D174" s="145" t="s">
        <v>108</v>
      </c>
      <c r="E174" s="144" t="s">
        <v>10</v>
      </c>
      <c r="F174" s="143">
        <v>44715</v>
      </c>
      <c r="G174" s="142" t="s">
        <v>10</v>
      </c>
      <c r="H174" s="141" t="s">
        <v>10</v>
      </c>
      <c r="I174" s="45"/>
      <c r="J174" s="45"/>
      <c r="K174" s="45"/>
      <c r="L174" s="45"/>
      <c r="M174" s="140" t="s">
        <v>10</v>
      </c>
      <c r="N174" s="139"/>
      <c r="O174" s="138"/>
      <c r="P174" s="138"/>
      <c r="Q174" s="138"/>
      <c r="R174" s="138"/>
      <c r="S174" s="138"/>
      <c r="T174" s="138"/>
      <c r="U174" s="138"/>
      <c r="V174" s="138"/>
      <c r="W174" s="138"/>
      <c r="X174" s="138"/>
      <c r="Y174" s="138"/>
      <c r="Z174" s="138"/>
    </row>
    <row r="175" spans="1:26" s="13" customFormat="1" ht="15.75" hidden="1" customHeight="1" x14ac:dyDescent="0.25">
      <c r="A175" s="63"/>
      <c r="B175" s="152" t="s">
        <v>173</v>
      </c>
      <c r="C175" s="152" t="s">
        <v>17</v>
      </c>
      <c r="D175" s="151" t="s">
        <v>108</v>
      </c>
      <c r="E175" s="150">
        <v>44926</v>
      </c>
      <c r="F175" s="149" t="s">
        <v>172</v>
      </c>
      <c r="G175" s="148" t="s">
        <v>5</v>
      </c>
      <c r="H175" s="147">
        <f>H176+H177+H178+H179</f>
        <v>0</v>
      </c>
      <c r="I175" s="56">
        <f>I176+I177+I178+I179</f>
        <v>23059.7</v>
      </c>
      <c r="J175" s="56"/>
      <c r="K175" s="56"/>
      <c r="L175" s="56"/>
      <c r="M175" s="146">
        <f>SUM(M176:M179)</f>
        <v>613.70000000000005</v>
      </c>
      <c r="N175" s="153"/>
      <c r="O175" s="138"/>
      <c r="P175" s="138"/>
      <c r="Q175" s="138"/>
      <c r="R175" s="138"/>
      <c r="S175" s="138"/>
      <c r="T175" s="138"/>
      <c r="U175" s="138"/>
      <c r="V175" s="138"/>
      <c r="W175" s="138"/>
      <c r="X175" s="138"/>
      <c r="Y175" s="138"/>
      <c r="Z175" s="138"/>
    </row>
    <row r="176" spans="1:26" s="13" customFormat="1" ht="47.25" hidden="1" customHeight="1" x14ac:dyDescent="0.25">
      <c r="A176" s="63"/>
      <c r="B176" s="152"/>
      <c r="C176" s="152"/>
      <c r="D176" s="151"/>
      <c r="E176" s="150"/>
      <c r="F176" s="149"/>
      <c r="G176" s="148" t="s">
        <v>4</v>
      </c>
      <c r="H176" s="147">
        <v>0</v>
      </c>
      <c r="I176" s="56">
        <v>0</v>
      </c>
      <c r="J176" s="56"/>
      <c r="K176" s="56"/>
      <c r="L176" s="56"/>
      <c r="M176" s="146">
        <v>0</v>
      </c>
      <c r="N176" s="139"/>
      <c r="O176" s="138"/>
      <c r="P176" s="138"/>
      <c r="Q176" s="138"/>
      <c r="R176" s="138"/>
      <c r="S176" s="138"/>
      <c r="T176" s="138"/>
      <c r="U176" s="138"/>
      <c r="V176" s="138"/>
      <c r="W176" s="138"/>
      <c r="X176" s="138"/>
      <c r="Y176" s="138"/>
      <c r="Z176" s="138"/>
    </row>
    <row r="177" spans="1:26" s="13" customFormat="1" ht="76.5" hidden="1" customHeight="1" x14ac:dyDescent="0.25">
      <c r="A177" s="63"/>
      <c r="B177" s="152"/>
      <c r="C177" s="152"/>
      <c r="D177" s="151"/>
      <c r="E177" s="150"/>
      <c r="F177" s="149"/>
      <c r="G177" s="148" t="s">
        <v>3</v>
      </c>
      <c r="H177" s="147">
        <v>0</v>
      </c>
      <c r="I177" s="56">
        <v>0</v>
      </c>
      <c r="J177" s="56"/>
      <c r="K177" s="56"/>
      <c r="L177" s="56"/>
      <c r="M177" s="146">
        <v>0</v>
      </c>
      <c r="N177" s="139"/>
      <c r="O177" s="138"/>
      <c r="P177" s="138"/>
      <c r="Q177" s="138"/>
      <c r="R177" s="138"/>
      <c r="S177" s="138"/>
      <c r="T177" s="138"/>
      <c r="U177" s="138"/>
      <c r="V177" s="138"/>
      <c r="W177" s="138"/>
      <c r="X177" s="138"/>
      <c r="Y177" s="138"/>
      <c r="Z177" s="138"/>
    </row>
    <row r="178" spans="1:26" s="13" customFormat="1" ht="67.5" hidden="1" customHeight="1" x14ac:dyDescent="0.25">
      <c r="A178" s="63"/>
      <c r="B178" s="152"/>
      <c r="C178" s="152"/>
      <c r="D178" s="151"/>
      <c r="E178" s="150"/>
      <c r="F178" s="149"/>
      <c r="G178" s="148" t="s">
        <v>2</v>
      </c>
      <c r="H178" s="147">
        <v>0</v>
      </c>
      <c r="I178" s="56">
        <v>23059.7</v>
      </c>
      <c r="J178" s="56"/>
      <c r="K178" s="56"/>
      <c r="L178" s="56"/>
      <c r="M178" s="146">
        <v>613.70000000000005</v>
      </c>
      <c r="N178" s="139"/>
      <c r="O178" s="138"/>
      <c r="P178" s="138"/>
      <c r="Q178" s="138"/>
      <c r="R178" s="138"/>
      <c r="S178" s="138"/>
      <c r="T178" s="138"/>
      <c r="U178" s="138"/>
      <c r="V178" s="138"/>
      <c r="W178" s="138"/>
      <c r="X178" s="138"/>
      <c r="Y178" s="138"/>
      <c r="Z178" s="138"/>
    </row>
    <row r="179" spans="1:26" s="13" customFormat="1" ht="159" hidden="1" customHeight="1" x14ac:dyDescent="0.25">
      <c r="A179" s="63"/>
      <c r="B179" s="152"/>
      <c r="C179" s="152"/>
      <c r="D179" s="151"/>
      <c r="E179" s="150"/>
      <c r="F179" s="149"/>
      <c r="G179" s="148" t="s">
        <v>1</v>
      </c>
      <c r="H179" s="147">
        <v>0</v>
      </c>
      <c r="I179" s="56">
        <v>0</v>
      </c>
      <c r="J179" s="56"/>
      <c r="K179" s="56"/>
      <c r="L179" s="56"/>
      <c r="M179" s="146">
        <v>0</v>
      </c>
      <c r="N179" s="139"/>
      <c r="O179" s="138"/>
      <c r="P179" s="138"/>
      <c r="Q179" s="138"/>
      <c r="R179" s="138"/>
      <c r="S179" s="138"/>
      <c r="T179" s="138"/>
      <c r="U179" s="138"/>
      <c r="V179" s="138"/>
      <c r="W179" s="138"/>
      <c r="X179" s="138"/>
      <c r="Y179" s="138"/>
      <c r="Z179" s="138"/>
    </row>
    <row r="180" spans="1:26" s="13" customFormat="1" ht="73.5" hidden="1" customHeight="1" x14ac:dyDescent="0.25">
      <c r="A180" s="51"/>
      <c r="B180" s="142" t="s">
        <v>171</v>
      </c>
      <c r="C180" s="142" t="s">
        <v>17</v>
      </c>
      <c r="D180" s="145" t="s">
        <v>108</v>
      </c>
      <c r="E180" s="144" t="s">
        <v>10</v>
      </c>
      <c r="F180" s="143">
        <v>44663</v>
      </c>
      <c r="G180" s="142" t="s">
        <v>10</v>
      </c>
      <c r="H180" s="141" t="s">
        <v>10</v>
      </c>
      <c r="I180" s="45"/>
      <c r="J180" s="45"/>
      <c r="K180" s="45"/>
      <c r="L180" s="45"/>
      <c r="M180" s="140" t="s">
        <v>10</v>
      </c>
      <c r="N180" s="139"/>
      <c r="O180" s="138"/>
      <c r="P180" s="138"/>
      <c r="Q180" s="138"/>
      <c r="R180" s="138"/>
      <c r="S180" s="138"/>
      <c r="T180" s="138"/>
      <c r="U180" s="138"/>
      <c r="V180" s="138"/>
      <c r="W180" s="138"/>
      <c r="X180" s="138"/>
      <c r="Y180" s="138"/>
      <c r="Z180" s="138"/>
    </row>
    <row r="181" spans="1:26" s="13" customFormat="1" ht="15.75" hidden="1" customHeight="1" x14ac:dyDescent="0.25">
      <c r="A181" s="63"/>
      <c r="B181" s="152" t="s">
        <v>170</v>
      </c>
      <c r="C181" s="152" t="s">
        <v>17</v>
      </c>
      <c r="D181" s="151" t="s">
        <v>108</v>
      </c>
      <c r="E181" s="150">
        <v>44926</v>
      </c>
      <c r="F181" s="149" t="s">
        <v>17</v>
      </c>
      <c r="G181" s="148" t="s">
        <v>5</v>
      </c>
      <c r="H181" s="147">
        <f>H182+H183+H184+H185</f>
        <v>0</v>
      </c>
      <c r="I181" s="56">
        <f>I182+I183+I184+I185</f>
        <v>23059.7</v>
      </c>
      <c r="J181" s="56"/>
      <c r="K181" s="56"/>
      <c r="L181" s="56"/>
      <c r="M181" s="146">
        <f>SUM(M182:M185)</f>
        <v>0</v>
      </c>
      <c r="N181" s="153"/>
      <c r="O181" s="138"/>
      <c r="P181" s="138"/>
      <c r="Q181" s="138"/>
      <c r="R181" s="138"/>
      <c r="S181" s="138"/>
      <c r="T181" s="138"/>
      <c r="U181" s="138"/>
      <c r="V181" s="138"/>
      <c r="W181" s="138"/>
      <c r="X181" s="138"/>
      <c r="Y181" s="138"/>
      <c r="Z181" s="138"/>
    </row>
    <row r="182" spans="1:26" s="13" customFormat="1" hidden="1" x14ac:dyDescent="0.25">
      <c r="A182" s="63"/>
      <c r="B182" s="152"/>
      <c r="C182" s="152"/>
      <c r="D182" s="151"/>
      <c r="E182" s="150"/>
      <c r="F182" s="149"/>
      <c r="G182" s="148" t="s">
        <v>4</v>
      </c>
      <c r="H182" s="147">
        <v>0</v>
      </c>
      <c r="I182" s="56">
        <v>0</v>
      </c>
      <c r="J182" s="56"/>
      <c r="K182" s="56"/>
      <c r="L182" s="56"/>
      <c r="M182" s="146">
        <v>0</v>
      </c>
      <c r="N182" s="139"/>
      <c r="O182" s="138"/>
      <c r="P182" s="138"/>
      <c r="Q182" s="138"/>
      <c r="R182" s="138"/>
      <c r="S182" s="138"/>
      <c r="T182" s="138"/>
      <c r="U182" s="138"/>
      <c r="V182" s="138"/>
      <c r="W182" s="138"/>
      <c r="X182" s="138"/>
      <c r="Y182" s="138"/>
      <c r="Z182" s="138"/>
    </row>
    <row r="183" spans="1:26" s="13" customFormat="1" hidden="1" x14ac:dyDescent="0.25">
      <c r="A183" s="63"/>
      <c r="B183" s="152"/>
      <c r="C183" s="152"/>
      <c r="D183" s="151"/>
      <c r="E183" s="150"/>
      <c r="F183" s="149"/>
      <c r="G183" s="148" t="s">
        <v>3</v>
      </c>
      <c r="H183" s="147">
        <v>0</v>
      </c>
      <c r="I183" s="56">
        <v>0</v>
      </c>
      <c r="J183" s="56"/>
      <c r="K183" s="56"/>
      <c r="L183" s="56"/>
      <c r="M183" s="146">
        <v>0</v>
      </c>
      <c r="N183" s="139"/>
      <c r="O183" s="138"/>
      <c r="P183" s="138"/>
      <c r="Q183" s="138"/>
      <c r="R183" s="138"/>
      <c r="S183" s="138"/>
      <c r="T183" s="138"/>
      <c r="U183" s="138"/>
      <c r="V183" s="138"/>
      <c r="W183" s="138"/>
      <c r="X183" s="138"/>
      <c r="Y183" s="138"/>
      <c r="Z183" s="138"/>
    </row>
    <row r="184" spans="1:26" s="13" customFormat="1" hidden="1" x14ac:dyDescent="0.25">
      <c r="A184" s="63"/>
      <c r="B184" s="152"/>
      <c r="C184" s="152"/>
      <c r="D184" s="151"/>
      <c r="E184" s="150"/>
      <c r="F184" s="149"/>
      <c r="G184" s="148" t="s">
        <v>2</v>
      </c>
      <c r="H184" s="147">
        <v>0</v>
      </c>
      <c r="I184" s="56">
        <v>23059.7</v>
      </c>
      <c r="J184" s="56"/>
      <c r="K184" s="56"/>
      <c r="L184" s="56"/>
      <c r="M184" s="146">
        <v>0</v>
      </c>
      <c r="N184" s="139"/>
      <c r="O184" s="138"/>
      <c r="P184" s="138"/>
      <c r="Q184" s="138"/>
      <c r="R184" s="138"/>
      <c r="S184" s="138"/>
      <c r="T184" s="138"/>
      <c r="U184" s="138"/>
      <c r="V184" s="138"/>
      <c r="W184" s="138"/>
      <c r="X184" s="138"/>
      <c r="Y184" s="138"/>
      <c r="Z184" s="138"/>
    </row>
    <row r="185" spans="1:26" s="13" customFormat="1" hidden="1" x14ac:dyDescent="0.25">
      <c r="A185" s="63"/>
      <c r="B185" s="152"/>
      <c r="C185" s="152"/>
      <c r="D185" s="151"/>
      <c r="E185" s="150"/>
      <c r="F185" s="149"/>
      <c r="G185" s="148" t="s">
        <v>1</v>
      </c>
      <c r="H185" s="147">
        <v>0</v>
      </c>
      <c r="I185" s="56">
        <v>0</v>
      </c>
      <c r="J185" s="56"/>
      <c r="K185" s="56"/>
      <c r="L185" s="56"/>
      <c r="M185" s="146">
        <v>0</v>
      </c>
      <c r="N185" s="139"/>
      <c r="O185" s="138"/>
      <c r="P185" s="138"/>
      <c r="Q185" s="138"/>
      <c r="R185" s="138"/>
      <c r="S185" s="138"/>
      <c r="T185" s="138"/>
      <c r="U185" s="138"/>
      <c r="V185" s="138"/>
      <c r="W185" s="138"/>
      <c r="X185" s="138"/>
      <c r="Y185" s="138"/>
      <c r="Z185" s="138"/>
    </row>
    <row r="186" spans="1:26" s="13" customFormat="1" ht="138" hidden="1" customHeight="1" x14ac:dyDescent="0.25">
      <c r="A186" s="51"/>
      <c r="B186" s="142" t="s">
        <v>169</v>
      </c>
      <c r="C186" s="142" t="s">
        <v>17</v>
      </c>
      <c r="D186" s="145" t="s">
        <v>108</v>
      </c>
      <c r="E186" s="144" t="s">
        <v>10</v>
      </c>
      <c r="F186" s="143" t="s">
        <v>168</v>
      </c>
      <c r="G186" s="142" t="s">
        <v>10</v>
      </c>
      <c r="H186" s="141" t="s">
        <v>10</v>
      </c>
      <c r="I186" s="45"/>
      <c r="J186" s="45"/>
      <c r="K186" s="45"/>
      <c r="L186" s="45"/>
      <c r="M186" s="140" t="s">
        <v>10</v>
      </c>
      <c r="N186" s="139"/>
      <c r="O186" s="138"/>
      <c r="P186" s="138"/>
      <c r="Q186" s="138"/>
      <c r="R186" s="138"/>
      <c r="S186" s="138"/>
      <c r="T186" s="138"/>
      <c r="U186" s="138"/>
      <c r="V186" s="138"/>
      <c r="W186" s="138"/>
      <c r="X186" s="138"/>
      <c r="Y186" s="138"/>
      <c r="Z186" s="138"/>
    </row>
    <row r="187" spans="1:26" s="13" customFormat="1" ht="6.75" customHeight="1" x14ac:dyDescent="0.25">
      <c r="A187" s="39" t="s">
        <v>167</v>
      </c>
      <c r="B187" s="39"/>
      <c r="C187" s="39"/>
      <c r="D187" s="39"/>
      <c r="E187" s="39"/>
      <c r="F187" s="39"/>
      <c r="G187" s="39"/>
      <c r="H187" s="39"/>
      <c r="I187" s="39"/>
      <c r="J187" s="39"/>
      <c r="K187" s="39"/>
      <c r="L187" s="39"/>
      <c r="M187" s="39"/>
    </row>
    <row r="188" spans="1:26" s="13" customFormat="1" ht="9.75" customHeight="1" x14ac:dyDescent="0.25">
      <c r="A188" s="39"/>
      <c r="B188" s="39"/>
      <c r="C188" s="39"/>
      <c r="D188" s="39"/>
      <c r="E188" s="39"/>
      <c r="F188" s="39"/>
      <c r="G188" s="39"/>
      <c r="H188" s="39"/>
      <c r="I188" s="39"/>
      <c r="J188" s="39"/>
      <c r="K188" s="39"/>
      <c r="L188" s="39"/>
      <c r="M188" s="39"/>
    </row>
    <row r="189" spans="1:26" s="13" customFormat="1" ht="2.25" customHeight="1" x14ac:dyDescent="0.25">
      <c r="A189" s="39"/>
      <c r="B189" s="39"/>
      <c r="C189" s="39"/>
      <c r="D189" s="39"/>
      <c r="E189" s="39"/>
      <c r="F189" s="39"/>
      <c r="G189" s="39"/>
      <c r="H189" s="39"/>
      <c r="I189" s="39"/>
      <c r="J189" s="39"/>
      <c r="K189" s="39"/>
      <c r="L189" s="39"/>
      <c r="M189" s="39"/>
    </row>
    <row r="190" spans="1:26" s="13" customFormat="1" ht="6" customHeight="1" x14ac:dyDescent="0.25">
      <c r="A190" s="39"/>
      <c r="B190" s="39"/>
      <c r="C190" s="39"/>
      <c r="D190" s="39"/>
      <c r="E190" s="39"/>
      <c r="F190" s="39"/>
      <c r="G190" s="39"/>
      <c r="H190" s="39"/>
      <c r="I190" s="39"/>
      <c r="J190" s="39"/>
      <c r="K190" s="39"/>
      <c r="L190" s="39"/>
      <c r="M190" s="39"/>
    </row>
    <row r="191" spans="1:26" s="13" customFormat="1" ht="15.75" hidden="1" customHeight="1" x14ac:dyDescent="0.25">
      <c r="A191" s="39"/>
      <c r="B191" s="39"/>
      <c r="C191" s="39"/>
      <c r="D191" s="39"/>
      <c r="E191" s="39"/>
      <c r="F191" s="39"/>
      <c r="G191" s="39"/>
      <c r="H191" s="39"/>
      <c r="I191" s="39"/>
      <c r="J191" s="39"/>
      <c r="K191" s="39"/>
      <c r="L191" s="39"/>
      <c r="M191" s="39"/>
    </row>
    <row r="192" spans="1:26" s="13" customFormat="1" ht="15.75" customHeight="1" x14ac:dyDescent="0.25">
      <c r="A192" s="88">
        <v>1</v>
      </c>
      <c r="B192" s="87" t="s">
        <v>166</v>
      </c>
      <c r="C192" s="87" t="s">
        <v>10</v>
      </c>
      <c r="D192" s="87" t="s">
        <v>105</v>
      </c>
      <c r="E192" s="86" t="s">
        <v>10</v>
      </c>
      <c r="F192" s="85" t="s">
        <v>10</v>
      </c>
      <c r="G192" s="84" t="s">
        <v>5</v>
      </c>
      <c r="H192" s="33">
        <f>H195</f>
        <v>13226.9</v>
      </c>
      <c r="I192" s="32">
        <f>I195</f>
        <v>1167.5999999999999</v>
      </c>
      <c r="J192" s="32">
        <f>J195</f>
        <v>12059.3</v>
      </c>
      <c r="K192" s="32"/>
      <c r="L192" s="32"/>
      <c r="M192" s="74">
        <f>M197</f>
        <v>7176.3</v>
      </c>
    </row>
    <row r="193" spans="1:14" s="13" customFormat="1" x14ac:dyDescent="0.25">
      <c r="A193" s="88"/>
      <c r="B193" s="87"/>
      <c r="C193" s="87"/>
      <c r="D193" s="87"/>
      <c r="E193" s="86"/>
      <c r="F193" s="85"/>
      <c r="G193" s="84" t="s">
        <v>4</v>
      </c>
      <c r="H193" s="33">
        <v>0</v>
      </c>
      <c r="I193" s="32"/>
      <c r="J193" s="32"/>
      <c r="K193" s="32"/>
      <c r="L193" s="32"/>
      <c r="M193" s="74">
        <f>M198</f>
        <v>0</v>
      </c>
    </row>
    <row r="194" spans="1:14" s="13" customFormat="1" x14ac:dyDescent="0.25">
      <c r="A194" s="88"/>
      <c r="B194" s="87"/>
      <c r="C194" s="87"/>
      <c r="D194" s="87"/>
      <c r="E194" s="86"/>
      <c r="F194" s="85"/>
      <c r="G194" s="84" t="s">
        <v>3</v>
      </c>
      <c r="H194" s="33">
        <v>0</v>
      </c>
      <c r="I194" s="32"/>
      <c r="J194" s="32"/>
      <c r="K194" s="32"/>
      <c r="L194" s="32"/>
      <c r="M194" s="74">
        <f>M199</f>
        <v>0</v>
      </c>
    </row>
    <row r="195" spans="1:14" s="13" customFormat="1" x14ac:dyDescent="0.25">
      <c r="A195" s="88"/>
      <c r="B195" s="87"/>
      <c r="C195" s="87"/>
      <c r="D195" s="87"/>
      <c r="E195" s="86"/>
      <c r="F195" s="85"/>
      <c r="G195" s="84" t="s">
        <v>2</v>
      </c>
      <c r="H195" s="33">
        <f>H200</f>
        <v>13226.9</v>
      </c>
      <c r="I195" s="32">
        <f>I200</f>
        <v>1167.5999999999999</v>
      </c>
      <c r="J195" s="32">
        <f>J200</f>
        <v>12059.3</v>
      </c>
      <c r="K195" s="32">
        <f>K200</f>
        <v>0</v>
      </c>
      <c r="L195" s="32"/>
      <c r="M195" s="74">
        <f>M200</f>
        <v>7176.3</v>
      </c>
    </row>
    <row r="196" spans="1:14" s="13" customFormat="1" x14ac:dyDescent="0.25">
      <c r="A196" s="88"/>
      <c r="B196" s="87"/>
      <c r="C196" s="87"/>
      <c r="D196" s="87"/>
      <c r="E196" s="86"/>
      <c r="F196" s="85"/>
      <c r="G196" s="84" t="s">
        <v>1</v>
      </c>
      <c r="H196" s="33">
        <v>0</v>
      </c>
      <c r="I196" s="32"/>
      <c r="J196" s="32"/>
      <c r="K196" s="32"/>
      <c r="L196" s="32"/>
      <c r="M196" s="76">
        <v>0</v>
      </c>
    </row>
    <row r="197" spans="1:14" s="13" customFormat="1" ht="15.75" customHeight="1" x14ac:dyDescent="0.25">
      <c r="A197" s="137" t="s">
        <v>43</v>
      </c>
      <c r="B197" s="122" t="s">
        <v>165</v>
      </c>
      <c r="C197" s="62" t="s">
        <v>17</v>
      </c>
      <c r="D197" s="61" t="s">
        <v>163</v>
      </c>
      <c r="E197" s="60">
        <v>44926</v>
      </c>
      <c r="F197" s="59" t="s">
        <v>23</v>
      </c>
      <c r="G197" s="58" t="s">
        <v>5</v>
      </c>
      <c r="H197" s="57">
        <f>H200</f>
        <v>13226.9</v>
      </c>
      <c r="I197" s="56">
        <f>I200</f>
        <v>1167.5999999999999</v>
      </c>
      <c r="J197" s="127">
        <f>J200</f>
        <v>12059.3</v>
      </c>
      <c r="K197" s="54">
        <f>K200</f>
        <v>0</v>
      </c>
      <c r="L197" s="53"/>
      <c r="M197" s="91">
        <f>SUM(M198:M201)</f>
        <v>7176.3</v>
      </c>
    </row>
    <row r="198" spans="1:14" s="13" customFormat="1" x14ac:dyDescent="0.25">
      <c r="A198" s="136"/>
      <c r="B198" s="132"/>
      <c r="C198" s="62"/>
      <c r="D198" s="61"/>
      <c r="E198" s="60"/>
      <c r="F198" s="59"/>
      <c r="G198" s="58" t="s">
        <v>4</v>
      </c>
      <c r="H198" s="57">
        <v>0</v>
      </c>
      <c r="I198" s="56"/>
      <c r="J198" s="55"/>
      <c r="K198" s="54"/>
      <c r="L198" s="53"/>
      <c r="M198" s="91">
        <v>0</v>
      </c>
    </row>
    <row r="199" spans="1:14" s="13" customFormat="1" x14ac:dyDescent="0.25">
      <c r="A199" s="136"/>
      <c r="B199" s="132"/>
      <c r="C199" s="62"/>
      <c r="D199" s="61"/>
      <c r="E199" s="60"/>
      <c r="F199" s="59"/>
      <c r="G199" s="58" t="s">
        <v>3</v>
      </c>
      <c r="H199" s="57">
        <v>0</v>
      </c>
      <c r="I199" s="56"/>
      <c r="J199" s="55"/>
      <c r="K199" s="54"/>
      <c r="L199" s="53"/>
      <c r="M199" s="83">
        <v>0</v>
      </c>
    </row>
    <row r="200" spans="1:14" s="13" customFormat="1" x14ac:dyDescent="0.25">
      <c r="A200" s="136"/>
      <c r="B200" s="132"/>
      <c r="C200" s="62"/>
      <c r="D200" s="61"/>
      <c r="E200" s="60"/>
      <c r="F200" s="59"/>
      <c r="G200" s="58" t="s">
        <v>2</v>
      </c>
      <c r="H200" s="57">
        <f>I200+J200+K200</f>
        <v>13226.9</v>
      </c>
      <c r="I200" s="56">
        <v>1167.5999999999999</v>
      </c>
      <c r="J200" s="55">
        <v>12059.3</v>
      </c>
      <c r="K200" s="54"/>
      <c r="L200" s="53"/>
      <c r="M200" s="83">
        <v>7176.3</v>
      </c>
    </row>
    <row r="201" spans="1:14" s="13" customFormat="1" x14ac:dyDescent="0.25">
      <c r="A201" s="135"/>
      <c r="B201" s="116"/>
      <c r="C201" s="62"/>
      <c r="D201" s="61"/>
      <c r="E201" s="60"/>
      <c r="F201" s="59"/>
      <c r="G201" s="58" t="s">
        <v>1</v>
      </c>
      <c r="H201" s="57">
        <v>0</v>
      </c>
      <c r="I201" s="56"/>
      <c r="J201" s="55"/>
      <c r="K201" s="54"/>
      <c r="L201" s="53"/>
      <c r="M201" s="83">
        <v>0</v>
      </c>
    </row>
    <row r="202" spans="1:14" s="13" customFormat="1" ht="85.5" customHeight="1" x14ac:dyDescent="0.25">
      <c r="A202" s="134"/>
      <c r="B202" s="122" t="s">
        <v>164</v>
      </c>
      <c r="C202" s="122" t="s">
        <v>17</v>
      </c>
      <c r="D202" s="120" t="s">
        <v>163</v>
      </c>
      <c r="E202" s="121">
        <v>44926</v>
      </c>
      <c r="F202" s="121" t="s">
        <v>162</v>
      </c>
      <c r="G202" s="120" t="s">
        <v>10</v>
      </c>
      <c r="H202" s="119" t="s">
        <v>10</v>
      </c>
      <c r="I202" s="45"/>
      <c r="J202" s="44"/>
      <c r="K202" s="43"/>
      <c r="L202" s="42"/>
      <c r="M202" s="118" t="s">
        <v>10</v>
      </c>
    </row>
    <row r="203" spans="1:14" s="13" customFormat="1" ht="54" customHeight="1" x14ac:dyDescent="0.25">
      <c r="A203" s="133"/>
      <c r="B203" s="132"/>
      <c r="C203" s="132"/>
      <c r="D203" s="131"/>
      <c r="E203" s="126"/>
      <c r="F203" s="126"/>
      <c r="G203" s="131"/>
      <c r="H203" s="130"/>
      <c r="I203" s="45"/>
      <c r="J203" s="44"/>
      <c r="K203" s="43"/>
      <c r="L203" s="42"/>
      <c r="M203" s="129"/>
    </row>
    <row r="204" spans="1:14" s="13" customFormat="1" ht="141.75" customHeight="1" x14ac:dyDescent="0.25">
      <c r="A204" s="133"/>
      <c r="B204" s="132"/>
      <c r="C204" s="132"/>
      <c r="D204" s="131"/>
      <c r="E204" s="126"/>
      <c r="F204" s="126"/>
      <c r="G204" s="131"/>
      <c r="H204" s="130"/>
      <c r="I204" s="45"/>
      <c r="J204" s="44"/>
      <c r="K204" s="43"/>
      <c r="L204" s="42"/>
      <c r="M204" s="129"/>
      <c r="N204" s="64"/>
    </row>
    <row r="205" spans="1:14" s="13" customFormat="1" ht="409.5" customHeight="1" x14ac:dyDescent="0.25">
      <c r="A205" s="133"/>
      <c r="B205" s="132"/>
      <c r="C205" s="132"/>
      <c r="D205" s="131"/>
      <c r="E205" s="126"/>
      <c r="F205" s="126"/>
      <c r="G205" s="131"/>
      <c r="H205" s="130"/>
      <c r="I205" s="45"/>
      <c r="J205" s="44"/>
      <c r="K205" s="43"/>
      <c r="L205" s="42"/>
      <c r="M205" s="129"/>
      <c r="N205" s="64"/>
    </row>
    <row r="206" spans="1:14" s="13" customFormat="1" ht="409.6" customHeight="1" x14ac:dyDescent="0.25">
      <c r="A206" s="133"/>
      <c r="B206" s="132"/>
      <c r="C206" s="132"/>
      <c r="D206" s="131"/>
      <c r="E206" s="126"/>
      <c r="F206" s="126"/>
      <c r="G206" s="131"/>
      <c r="H206" s="130"/>
      <c r="I206" s="45"/>
      <c r="J206" s="44"/>
      <c r="K206" s="43"/>
      <c r="L206" s="42"/>
      <c r="M206" s="129"/>
      <c r="N206" s="64"/>
    </row>
    <row r="207" spans="1:14" s="13" customFormat="1" ht="409.6" customHeight="1" x14ac:dyDescent="0.25">
      <c r="A207" s="128"/>
      <c r="B207" s="116"/>
      <c r="C207" s="116"/>
      <c r="D207" s="114"/>
      <c r="E207" s="115"/>
      <c r="F207" s="115"/>
      <c r="G207" s="114"/>
      <c r="H207" s="113"/>
      <c r="I207" s="45"/>
      <c r="J207" s="44"/>
      <c r="K207" s="43"/>
      <c r="L207" s="42"/>
      <c r="M207" s="112"/>
      <c r="N207" s="64"/>
    </row>
    <row r="208" spans="1:14" s="13" customFormat="1" ht="15.75" customHeight="1" x14ac:dyDescent="0.25">
      <c r="A208" s="88">
        <v>2</v>
      </c>
      <c r="B208" s="87" t="s">
        <v>161</v>
      </c>
      <c r="C208" s="87" t="s">
        <v>10</v>
      </c>
      <c r="D208" s="87" t="s">
        <v>105</v>
      </c>
      <c r="E208" s="86" t="s">
        <v>10</v>
      </c>
      <c r="F208" s="85" t="s">
        <v>10</v>
      </c>
      <c r="G208" s="84" t="s">
        <v>5</v>
      </c>
      <c r="H208" s="33">
        <f>SUM(H209:H212)</f>
        <v>36481.9</v>
      </c>
      <c r="I208" s="33">
        <f>SUM(I209:I212)</f>
        <v>500</v>
      </c>
      <c r="J208" s="33">
        <f>SUM(J209:J212)</f>
        <v>34392.9</v>
      </c>
      <c r="K208" s="33">
        <f>SUM(K209:K212)</f>
        <v>0</v>
      </c>
      <c r="L208" s="33">
        <f>SUM(L209:L212)</f>
        <v>0</v>
      </c>
      <c r="M208" s="33">
        <f>SUM(M209:M212)</f>
        <v>9555</v>
      </c>
    </row>
    <row r="209" spans="1:14" s="13" customFormat="1" x14ac:dyDescent="0.25">
      <c r="A209" s="88"/>
      <c r="B209" s="87"/>
      <c r="C209" s="87"/>
      <c r="D209" s="87"/>
      <c r="E209" s="86"/>
      <c r="F209" s="85"/>
      <c r="G209" s="84" t="s">
        <v>4</v>
      </c>
      <c r="H209" s="33">
        <f>H214</f>
        <v>0</v>
      </c>
      <c r="I209" s="32"/>
      <c r="J209" s="32"/>
      <c r="K209" s="32"/>
      <c r="L209" s="32"/>
      <c r="M209" s="74">
        <f>M214</f>
        <v>0</v>
      </c>
    </row>
    <row r="210" spans="1:14" s="13" customFormat="1" x14ac:dyDescent="0.25">
      <c r="A210" s="88"/>
      <c r="B210" s="87"/>
      <c r="C210" s="87"/>
      <c r="D210" s="87"/>
      <c r="E210" s="86"/>
      <c r="F210" s="85"/>
      <c r="G210" s="84" t="s">
        <v>3</v>
      </c>
      <c r="H210" s="33">
        <f>H215</f>
        <v>0</v>
      </c>
      <c r="I210" s="32"/>
      <c r="J210" s="32"/>
      <c r="K210" s="32"/>
      <c r="L210" s="32"/>
      <c r="M210" s="74">
        <f>M215</f>
        <v>0</v>
      </c>
    </row>
    <row r="211" spans="1:14" s="13" customFormat="1" x14ac:dyDescent="0.25">
      <c r="A211" s="88"/>
      <c r="B211" s="87"/>
      <c r="C211" s="87"/>
      <c r="D211" s="87"/>
      <c r="E211" s="86"/>
      <c r="F211" s="85"/>
      <c r="G211" s="84" t="s">
        <v>2</v>
      </c>
      <c r="H211" s="33">
        <f>H216</f>
        <v>34892.9</v>
      </c>
      <c r="I211" s="32">
        <f>I216</f>
        <v>500</v>
      </c>
      <c r="J211" s="32">
        <f>J216</f>
        <v>34392.9</v>
      </c>
      <c r="K211" s="32">
        <f>K216</f>
        <v>0</v>
      </c>
      <c r="L211" s="32"/>
      <c r="M211" s="74">
        <f>M216</f>
        <v>7997.7</v>
      </c>
    </row>
    <row r="212" spans="1:14" s="13" customFormat="1" x14ac:dyDescent="0.25">
      <c r="A212" s="88"/>
      <c r="B212" s="87"/>
      <c r="C212" s="87"/>
      <c r="D212" s="87"/>
      <c r="E212" s="86"/>
      <c r="F212" s="85"/>
      <c r="G212" s="84" t="s">
        <v>1</v>
      </c>
      <c r="H212" s="33">
        <f>H217</f>
        <v>1589</v>
      </c>
      <c r="I212" s="32"/>
      <c r="J212" s="32"/>
      <c r="K212" s="32"/>
      <c r="L212" s="32"/>
      <c r="M212" s="74">
        <f>M217</f>
        <v>1557.3</v>
      </c>
    </row>
    <row r="213" spans="1:14" s="13" customFormat="1" ht="15.75" customHeight="1" x14ac:dyDescent="0.25">
      <c r="A213" s="63" t="s">
        <v>34</v>
      </c>
      <c r="B213" s="62" t="s">
        <v>160</v>
      </c>
      <c r="C213" s="62" t="s">
        <v>17</v>
      </c>
      <c r="D213" s="61" t="s">
        <v>153</v>
      </c>
      <c r="E213" s="60">
        <v>44926</v>
      </c>
      <c r="F213" s="59" t="s">
        <v>23</v>
      </c>
      <c r="G213" s="58" t="s">
        <v>5</v>
      </c>
      <c r="H213" s="57">
        <f>SUM(H214:H217)</f>
        <v>36481.9</v>
      </c>
      <c r="I213" s="56">
        <f>I216</f>
        <v>500</v>
      </c>
      <c r="J213" s="127">
        <f>J216</f>
        <v>34392.9</v>
      </c>
      <c r="K213" s="54">
        <f>K216</f>
        <v>0</v>
      </c>
      <c r="L213" s="53"/>
      <c r="M213" s="83">
        <f>SUM(M214:M217)</f>
        <v>9555</v>
      </c>
      <c r="N213" s="40"/>
    </row>
    <row r="214" spans="1:14" s="13" customFormat="1" x14ac:dyDescent="0.25">
      <c r="A214" s="63"/>
      <c r="B214" s="62"/>
      <c r="C214" s="62"/>
      <c r="D214" s="61"/>
      <c r="E214" s="60"/>
      <c r="F214" s="59"/>
      <c r="G214" s="58" t="s">
        <v>4</v>
      </c>
      <c r="H214" s="57">
        <v>0</v>
      </c>
      <c r="I214" s="56"/>
      <c r="J214" s="127"/>
      <c r="K214" s="54"/>
      <c r="L214" s="53"/>
      <c r="M214" s="91">
        <v>0</v>
      </c>
      <c r="N214" s="40"/>
    </row>
    <row r="215" spans="1:14" s="13" customFormat="1" x14ac:dyDescent="0.25">
      <c r="A215" s="63"/>
      <c r="B215" s="62"/>
      <c r="C215" s="62"/>
      <c r="D215" s="61"/>
      <c r="E215" s="60"/>
      <c r="F215" s="59"/>
      <c r="G215" s="58" t="s">
        <v>3</v>
      </c>
      <c r="H215" s="57">
        <v>0</v>
      </c>
      <c r="I215" s="56"/>
      <c r="J215" s="55"/>
      <c r="K215" s="54"/>
      <c r="L215" s="53"/>
      <c r="M215" s="73">
        <v>0</v>
      </c>
      <c r="N215" s="40"/>
    </row>
    <row r="216" spans="1:14" s="13" customFormat="1" x14ac:dyDescent="0.25">
      <c r="A216" s="63"/>
      <c r="B216" s="62"/>
      <c r="C216" s="62"/>
      <c r="D216" s="61"/>
      <c r="E216" s="60"/>
      <c r="F216" s="59"/>
      <c r="G216" s="58" t="s">
        <v>2</v>
      </c>
      <c r="H216" s="57">
        <f>I216+J216+K216+L216</f>
        <v>34892.9</v>
      </c>
      <c r="I216" s="56">
        <v>500</v>
      </c>
      <c r="J216" s="55">
        <v>34392.9</v>
      </c>
      <c r="K216" s="54">
        <v>0</v>
      </c>
      <c r="L216" s="53"/>
      <c r="M216" s="73">
        <v>7997.7</v>
      </c>
      <c r="N216" s="40"/>
    </row>
    <row r="217" spans="1:14" s="13" customFormat="1" x14ac:dyDescent="0.25">
      <c r="A217" s="63"/>
      <c r="B217" s="62"/>
      <c r="C217" s="62"/>
      <c r="D217" s="61"/>
      <c r="E217" s="60"/>
      <c r="F217" s="59"/>
      <c r="G217" s="58" t="s">
        <v>1</v>
      </c>
      <c r="H217" s="57">
        <v>1589</v>
      </c>
      <c r="I217" s="56"/>
      <c r="J217" s="55"/>
      <c r="K217" s="54"/>
      <c r="L217" s="53"/>
      <c r="M217" s="73">
        <v>1557.3</v>
      </c>
      <c r="N217" s="40"/>
    </row>
    <row r="218" spans="1:14" s="13" customFormat="1" ht="120.75" customHeight="1" x14ac:dyDescent="0.25">
      <c r="A218" s="51"/>
      <c r="B218" s="50" t="s">
        <v>159</v>
      </c>
      <c r="C218" s="50" t="s">
        <v>17</v>
      </c>
      <c r="D218" s="47" t="s">
        <v>153</v>
      </c>
      <c r="E218" s="49">
        <v>44926</v>
      </c>
      <c r="F218" s="52" t="s">
        <v>158</v>
      </c>
      <c r="G218" s="47" t="s">
        <v>10</v>
      </c>
      <c r="H218" s="46" t="s">
        <v>10</v>
      </c>
      <c r="I218" s="45"/>
      <c r="J218" s="44"/>
      <c r="K218" s="43"/>
      <c r="L218" s="42"/>
      <c r="M218" s="83" t="s">
        <v>10</v>
      </c>
    </row>
    <row r="219" spans="1:14" s="13" customFormat="1" ht="15.75" customHeight="1" x14ac:dyDescent="0.25">
      <c r="A219" s="88">
        <v>3</v>
      </c>
      <c r="B219" s="87" t="s">
        <v>157</v>
      </c>
      <c r="C219" s="87" t="s">
        <v>10</v>
      </c>
      <c r="D219" s="87" t="s">
        <v>156</v>
      </c>
      <c r="E219" s="86" t="s">
        <v>10</v>
      </c>
      <c r="F219" s="85" t="s">
        <v>10</v>
      </c>
      <c r="G219" s="84" t="s">
        <v>5</v>
      </c>
      <c r="H219" s="33">
        <f>H224</f>
        <v>13238.800000000001</v>
      </c>
      <c r="I219" s="32">
        <f>I222</f>
        <v>1530.6</v>
      </c>
      <c r="J219" s="32">
        <f>J222</f>
        <v>11708.2</v>
      </c>
      <c r="K219" s="32">
        <f>K222</f>
        <v>0</v>
      </c>
      <c r="L219" s="32"/>
      <c r="M219" s="74">
        <f>M224</f>
        <v>12837.5</v>
      </c>
    </row>
    <row r="220" spans="1:14" s="13" customFormat="1" x14ac:dyDescent="0.25">
      <c r="A220" s="88"/>
      <c r="B220" s="87"/>
      <c r="C220" s="87"/>
      <c r="D220" s="87"/>
      <c r="E220" s="86"/>
      <c r="F220" s="85"/>
      <c r="G220" s="84" t="s">
        <v>4</v>
      </c>
      <c r="H220" s="33">
        <v>0</v>
      </c>
      <c r="I220" s="32"/>
      <c r="J220" s="32"/>
      <c r="K220" s="32"/>
      <c r="L220" s="32"/>
      <c r="M220" s="74">
        <f>M225</f>
        <v>0</v>
      </c>
    </row>
    <row r="221" spans="1:14" s="13" customFormat="1" x14ac:dyDescent="0.25">
      <c r="A221" s="88"/>
      <c r="B221" s="87"/>
      <c r="C221" s="87"/>
      <c r="D221" s="87"/>
      <c r="E221" s="86"/>
      <c r="F221" s="85"/>
      <c r="G221" s="84" t="s">
        <v>3</v>
      </c>
      <c r="H221" s="33">
        <v>0</v>
      </c>
      <c r="I221" s="32"/>
      <c r="J221" s="32"/>
      <c r="K221" s="32"/>
      <c r="L221" s="32"/>
      <c r="M221" s="74">
        <f>M226</f>
        <v>0</v>
      </c>
    </row>
    <row r="222" spans="1:14" s="13" customFormat="1" x14ac:dyDescent="0.25">
      <c r="A222" s="88"/>
      <c r="B222" s="87"/>
      <c r="C222" s="87"/>
      <c r="D222" s="87"/>
      <c r="E222" s="86"/>
      <c r="F222" s="85"/>
      <c r="G222" s="84" t="s">
        <v>2</v>
      </c>
      <c r="H222" s="33">
        <f>H227</f>
        <v>13238.800000000001</v>
      </c>
      <c r="I222" s="32">
        <f>I227</f>
        <v>1530.6</v>
      </c>
      <c r="J222" s="32">
        <f>J227</f>
        <v>11708.2</v>
      </c>
      <c r="K222" s="32">
        <f>K227</f>
        <v>0</v>
      </c>
      <c r="L222" s="32"/>
      <c r="M222" s="74">
        <f>M227</f>
        <v>12837.5</v>
      </c>
    </row>
    <row r="223" spans="1:14" s="13" customFormat="1" x14ac:dyDescent="0.25">
      <c r="A223" s="88"/>
      <c r="B223" s="87"/>
      <c r="C223" s="87"/>
      <c r="D223" s="87"/>
      <c r="E223" s="86"/>
      <c r="F223" s="85"/>
      <c r="G223" s="84" t="s">
        <v>1</v>
      </c>
      <c r="H223" s="33">
        <v>0</v>
      </c>
      <c r="I223" s="32"/>
      <c r="J223" s="32"/>
      <c r="K223" s="32"/>
      <c r="L223" s="32"/>
      <c r="M223" s="74"/>
    </row>
    <row r="224" spans="1:14" s="13" customFormat="1" ht="15.75" customHeight="1" x14ac:dyDescent="0.25">
      <c r="A224" s="63" t="s">
        <v>25</v>
      </c>
      <c r="B224" s="62" t="s">
        <v>155</v>
      </c>
      <c r="C224" s="62" t="s">
        <v>17</v>
      </c>
      <c r="D224" s="61" t="s">
        <v>153</v>
      </c>
      <c r="E224" s="60">
        <v>44926</v>
      </c>
      <c r="F224" s="121" t="s">
        <v>17</v>
      </c>
      <c r="G224" s="58" t="s">
        <v>5</v>
      </c>
      <c r="H224" s="57">
        <f>SUM(H225:H228)</f>
        <v>13238.800000000001</v>
      </c>
      <c r="I224" s="56">
        <f>I227</f>
        <v>1530.6</v>
      </c>
      <c r="J224" s="127">
        <f>J227</f>
        <v>11708.2</v>
      </c>
      <c r="K224" s="54">
        <f>K227</f>
        <v>0</v>
      </c>
      <c r="L224" s="53"/>
      <c r="M224" s="83">
        <f>SUM(M225:M228)</f>
        <v>12837.5</v>
      </c>
      <c r="N224" s="40"/>
    </row>
    <row r="225" spans="1:14" s="13" customFormat="1" x14ac:dyDescent="0.25">
      <c r="A225" s="63"/>
      <c r="B225" s="62"/>
      <c r="C225" s="62"/>
      <c r="D225" s="61"/>
      <c r="E225" s="60"/>
      <c r="F225" s="126"/>
      <c r="G225" s="58" t="s">
        <v>4</v>
      </c>
      <c r="H225" s="57">
        <v>0</v>
      </c>
      <c r="I225" s="56"/>
      <c r="J225" s="127"/>
      <c r="K225" s="54"/>
      <c r="L225" s="53"/>
      <c r="M225" s="83">
        <v>0</v>
      </c>
      <c r="N225" s="40"/>
    </row>
    <row r="226" spans="1:14" s="13" customFormat="1" x14ac:dyDescent="0.25">
      <c r="A226" s="63"/>
      <c r="B226" s="62"/>
      <c r="C226" s="62"/>
      <c r="D226" s="61"/>
      <c r="E226" s="60"/>
      <c r="F226" s="126"/>
      <c r="G226" s="58" t="s">
        <v>3</v>
      </c>
      <c r="H226" s="57">
        <v>0</v>
      </c>
      <c r="I226" s="56"/>
      <c r="J226" s="55"/>
      <c r="K226" s="54"/>
      <c r="L226" s="53"/>
      <c r="M226" s="83">
        <v>0</v>
      </c>
      <c r="N226" s="40"/>
    </row>
    <row r="227" spans="1:14" s="13" customFormat="1" x14ac:dyDescent="0.25">
      <c r="A227" s="63"/>
      <c r="B227" s="62"/>
      <c r="C227" s="62"/>
      <c r="D227" s="61"/>
      <c r="E227" s="60"/>
      <c r="F227" s="126"/>
      <c r="G227" s="58" t="s">
        <v>2</v>
      </c>
      <c r="H227" s="57">
        <f>I227+J227</f>
        <v>13238.800000000001</v>
      </c>
      <c r="I227" s="56">
        <v>1530.6</v>
      </c>
      <c r="J227" s="55">
        <v>11708.2</v>
      </c>
      <c r="K227" s="54">
        <v>0</v>
      </c>
      <c r="L227" s="53"/>
      <c r="M227" s="83">
        <v>12837.5</v>
      </c>
      <c r="N227" s="40"/>
    </row>
    <row r="228" spans="1:14" s="13" customFormat="1" x14ac:dyDescent="0.25">
      <c r="A228" s="63"/>
      <c r="B228" s="62"/>
      <c r="C228" s="62"/>
      <c r="D228" s="61"/>
      <c r="E228" s="60"/>
      <c r="F228" s="115"/>
      <c r="G228" s="58" t="s">
        <v>1</v>
      </c>
      <c r="H228" s="57">
        <v>0</v>
      </c>
      <c r="I228" s="56"/>
      <c r="J228" s="55"/>
      <c r="K228" s="54"/>
      <c r="L228" s="53"/>
      <c r="M228" s="83">
        <v>0</v>
      </c>
      <c r="N228" s="40"/>
    </row>
    <row r="229" spans="1:14" s="13" customFormat="1" ht="258" customHeight="1" x14ac:dyDescent="0.25">
      <c r="A229" s="63"/>
      <c r="B229" s="122" t="s">
        <v>154</v>
      </c>
      <c r="C229" s="62" t="s">
        <v>17</v>
      </c>
      <c r="D229" s="61" t="s">
        <v>153</v>
      </c>
      <c r="E229" s="59">
        <v>44926</v>
      </c>
      <c r="F229" s="70" t="s">
        <v>152</v>
      </c>
      <c r="G229" s="70" t="s">
        <v>10</v>
      </c>
      <c r="H229" s="125" t="s">
        <v>10</v>
      </c>
      <c r="I229" s="56"/>
      <c r="J229" s="55"/>
      <c r="K229" s="54"/>
      <c r="L229" s="53"/>
      <c r="M229" s="124" t="s">
        <v>10</v>
      </c>
      <c r="N229" s="40"/>
    </row>
    <row r="230" spans="1:14" s="13" customFormat="1" ht="225" customHeight="1" x14ac:dyDescent="0.25">
      <c r="A230" s="63"/>
      <c r="B230" s="116"/>
      <c r="C230" s="62"/>
      <c r="D230" s="61"/>
      <c r="E230" s="59"/>
      <c r="F230" s="70"/>
      <c r="G230" s="70"/>
      <c r="H230" s="125"/>
      <c r="I230" s="45"/>
      <c r="J230" s="44"/>
      <c r="K230" s="43"/>
      <c r="L230" s="42"/>
      <c r="M230" s="124"/>
    </row>
    <row r="231" spans="1:14" s="13" customFormat="1" ht="15.75" customHeight="1" x14ac:dyDescent="0.25">
      <c r="A231" s="88">
        <v>4</v>
      </c>
      <c r="B231" s="87" t="s">
        <v>151</v>
      </c>
      <c r="C231" s="87" t="s">
        <v>10</v>
      </c>
      <c r="D231" s="87" t="s">
        <v>145</v>
      </c>
      <c r="E231" s="86" t="s">
        <v>10</v>
      </c>
      <c r="F231" s="85" t="s">
        <v>10</v>
      </c>
      <c r="G231" s="84" t="s">
        <v>5</v>
      </c>
      <c r="H231" s="33">
        <v>0</v>
      </c>
      <c r="I231" s="32"/>
      <c r="J231" s="32"/>
      <c r="K231" s="32"/>
      <c r="L231" s="32"/>
      <c r="M231" s="76">
        <v>0</v>
      </c>
    </row>
    <row r="232" spans="1:14" s="13" customFormat="1" ht="21" customHeight="1" x14ac:dyDescent="0.25">
      <c r="A232" s="88"/>
      <c r="B232" s="87"/>
      <c r="C232" s="87"/>
      <c r="D232" s="87"/>
      <c r="E232" s="86"/>
      <c r="F232" s="85"/>
      <c r="G232" s="84" t="s">
        <v>4</v>
      </c>
      <c r="H232" s="33">
        <v>0</v>
      </c>
      <c r="I232" s="32"/>
      <c r="J232" s="32"/>
      <c r="K232" s="32"/>
      <c r="L232" s="32"/>
      <c r="M232" s="74">
        <v>0</v>
      </c>
    </row>
    <row r="233" spans="1:14" s="13" customFormat="1" ht="21" customHeight="1" x14ac:dyDescent="0.25">
      <c r="A233" s="88"/>
      <c r="B233" s="87"/>
      <c r="C233" s="87"/>
      <c r="D233" s="87"/>
      <c r="E233" s="86"/>
      <c r="F233" s="85"/>
      <c r="G233" s="84" t="s">
        <v>3</v>
      </c>
      <c r="H233" s="33">
        <v>0</v>
      </c>
      <c r="I233" s="32"/>
      <c r="J233" s="32"/>
      <c r="K233" s="32"/>
      <c r="L233" s="32"/>
      <c r="M233" s="74">
        <v>0</v>
      </c>
    </row>
    <row r="234" spans="1:14" s="13" customFormat="1" ht="21.75" customHeight="1" x14ac:dyDescent="0.25">
      <c r="A234" s="88"/>
      <c r="B234" s="87"/>
      <c r="C234" s="87"/>
      <c r="D234" s="87"/>
      <c r="E234" s="86"/>
      <c r="F234" s="85"/>
      <c r="G234" s="84" t="s">
        <v>2</v>
      </c>
      <c r="H234" s="33">
        <v>0</v>
      </c>
      <c r="I234" s="32"/>
      <c r="J234" s="32"/>
      <c r="K234" s="32"/>
      <c r="L234" s="32"/>
      <c r="M234" s="74">
        <v>0</v>
      </c>
    </row>
    <row r="235" spans="1:14" s="13" customFormat="1" ht="24" customHeight="1" x14ac:dyDescent="0.25">
      <c r="A235" s="88"/>
      <c r="B235" s="87"/>
      <c r="C235" s="87"/>
      <c r="D235" s="87"/>
      <c r="E235" s="86"/>
      <c r="F235" s="85"/>
      <c r="G235" s="84" t="s">
        <v>1</v>
      </c>
      <c r="H235" s="33">
        <v>0</v>
      </c>
      <c r="I235" s="32"/>
      <c r="J235" s="32"/>
      <c r="K235" s="32"/>
      <c r="L235" s="32"/>
      <c r="M235" s="74">
        <v>0</v>
      </c>
    </row>
    <row r="236" spans="1:14" s="13" customFormat="1" ht="15.75" customHeight="1" x14ac:dyDescent="0.25">
      <c r="A236" s="63" t="s">
        <v>104</v>
      </c>
      <c r="B236" s="62" t="s">
        <v>150</v>
      </c>
      <c r="C236" s="62" t="s">
        <v>17</v>
      </c>
      <c r="D236" s="61" t="s">
        <v>148</v>
      </c>
      <c r="E236" s="60">
        <v>44926</v>
      </c>
      <c r="F236" s="59"/>
      <c r="G236" s="58" t="s">
        <v>5</v>
      </c>
      <c r="H236" s="57">
        <v>0</v>
      </c>
      <c r="I236" s="56"/>
      <c r="J236" s="55"/>
      <c r="K236" s="54"/>
      <c r="L236" s="53"/>
      <c r="M236" s="83">
        <v>0</v>
      </c>
    </row>
    <row r="237" spans="1:14" s="13" customFormat="1" x14ac:dyDescent="0.25">
      <c r="A237" s="63"/>
      <c r="B237" s="62"/>
      <c r="C237" s="62"/>
      <c r="D237" s="61"/>
      <c r="E237" s="60"/>
      <c r="F237" s="59"/>
      <c r="G237" s="58" t="s">
        <v>4</v>
      </c>
      <c r="H237" s="57">
        <v>0</v>
      </c>
      <c r="I237" s="56"/>
      <c r="J237" s="55"/>
      <c r="K237" s="54"/>
      <c r="L237" s="53"/>
      <c r="M237" s="83">
        <v>0</v>
      </c>
    </row>
    <row r="238" spans="1:14" s="13" customFormat="1" x14ac:dyDescent="0.25">
      <c r="A238" s="63"/>
      <c r="B238" s="62"/>
      <c r="C238" s="62"/>
      <c r="D238" s="61"/>
      <c r="E238" s="60"/>
      <c r="F238" s="59"/>
      <c r="G238" s="58" t="s">
        <v>3</v>
      </c>
      <c r="H238" s="57">
        <v>0</v>
      </c>
      <c r="I238" s="56"/>
      <c r="J238" s="55"/>
      <c r="K238" s="54"/>
      <c r="L238" s="53"/>
      <c r="M238" s="83">
        <v>0</v>
      </c>
    </row>
    <row r="239" spans="1:14" s="13" customFormat="1" x14ac:dyDescent="0.25">
      <c r="A239" s="63"/>
      <c r="B239" s="62"/>
      <c r="C239" s="62"/>
      <c r="D239" s="61"/>
      <c r="E239" s="60"/>
      <c r="F239" s="59"/>
      <c r="G239" s="58" t="s">
        <v>2</v>
      </c>
      <c r="H239" s="57">
        <v>0</v>
      </c>
      <c r="I239" s="56"/>
      <c r="J239" s="55"/>
      <c r="K239" s="54"/>
      <c r="L239" s="53"/>
      <c r="M239" s="83">
        <v>0</v>
      </c>
    </row>
    <row r="240" spans="1:14" s="13" customFormat="1" x14ac:dyDescent="0.25">
      <c r="A240" s="63"/>
      <c r="B240" s="62"/>
      <c r="C240" s="62"/>
      <c r="D240" s="61"/>
      <c r="E240" s="60"/>
      <c r="F240" s="59"/>
      <c r="G240" s="58" t="s">
        <v>1</v>
      </c>
      <c r="H240" s="57">
        <v>0</v>
      </c>
      <c r="I240" s="56"/>
      <c r="J240" s="55"/>
      <c r="K240" s="54"/>
      <c r="L240" s="53"/>
      <c r="M240" s="83">
        <v>0</v>
      </c>
    </row>
    <row r="241" spans="1:14" s="13" customFormat="1" ht="126" customHeight="1" x14ac:dyDescent="0.25">
      <c r="A241" s="123"/>
      <c r="B241" s="122" t="s">
        <v>149</v>
      </c>
      <c r="C241" s="122" t="s">
        <v>17</v>
      </c>
      <c r="D241" s="120" t="s">
        <v>148</v>
      </c>
      <c r="E241" s="111">
        <v>44926</v>
      </c>
      <c r="F241" s="121" t="s">
        <v>147</v>
      </c>
      <c r="G241" s="120" t="s">
        <v>10</v>
      </c>
      <c r="H241" s="119" t="s">
        <v>10</v>
      </c>
      <c r="I241" s="45"/>
      <c r="J241" s="44"/>
      <c r="K241" s="43"/>
      <c r="L241" s="42"/>
      <c r="M241" s="118" t="s">
        <v>10</v>
      </c>
      <c r="N241" s="107"/>
    </row>
    <row r="242" spans="1:14" s="13" customFormat="1" ht="323.25" customHeight="1" x14ac:dyDescent="0.25">
      <c r="A242" s="117"/>
      <c r="B242" s="116"/>
      <c r="C242" s="116"/>
      <c r="D242" s="114"/>
      <c r="E242" s="109"/>
      <c r="F242" s="115"/>
      <c r="G242" s="114"/>
      <c r="H242" s="113"/>
      <c r="I242" s="45"/>
      <c r="J242" s="44"/>
      <c r="K242" s="43"/>
      <c r="L242" s="42"/>
      <c r="M242" s="112"/>
      <c r="N242" s="107"/>
    </row>
    <row r="243" spans="1:14" s="13" customFormat="1" ht="15.75" customHeight="1" x14ac:dyDescent="0.25">
      <c r="A243" s="88">
        <v>5</v>
      </c>
      <c r="B243" s="87" t="s">
        <v>146</v>
      </c>
      <c r="C243" s="87" t="s">
        <v>10</v>
      </c>
      <c r="D243" s="87" t="s">
        <v>145</v>
      </c>
      <c r="E243" s="86" t="s">
        <v>10</v>
      </c>
      <c r="F243" s="85" t="s">
        <v>10</v>
      </c>
      <c r="G243" s="84" t="s">
        <v>5</v>
      </c>
      <c r="H243" s="33">
        <v>0</v>
      </c>
      <c r="I243" s="32"/>
      <c r="J243" s="32"/>
      <c r="K243" s="32"/>
      <c r="L243" s="32"/>
      <c r="M243" s="74">
        <v>0</v>
      </c>
    </row>
    <row r="244" spans="1:14" s="13" customFormat="1" x14ac:dyDescent="0.25">
      <c r="A244" s="88"/>
      <c r="B244" s="87"/>
      <c r="C244" s="87"/>
      <c r="D244" s="87"/>
      <c r="E244" s="86"/>
      <c r="F244" s="85"/>
      <c r="G244" s="84" t="s">
        <v>4</v>
      </c>
      <c r="H244" s="33">
        <v>0</v>
      </c>
      <c r="I244" s="32"/>
      <c r="J244" s="32"/>
      <c r="K244" s="32"/>
      <c r="L244" s="32"/>
      <c r="M244" s="74">
        <v>0</v>
      </c>
    </row>
    <row r="245" spans="1:14" s="13" customFormat="1" x14ac:dyDescent="0.25">
      <c r="A245" s="88"/>
      <c r="B245" s="87"/>
      <c r="C245" s="87"/>
      <c r="D245" s="87"/>
      <c r="E245" s="86"/>
      <c r="F245" s="85"/>
      <c r="G245" s="84" t="s">
        <v>3</v>
      </c>
      <c r="H245" s="33">
        <v>0</v>
      </c>
      <c r="I245" s="32"/>
      <c r="J245" s="32"/>
      <c r="K245" s="32"/>
      <c r="L245" s="32"/>
      <c r="M245" s="74">
        <v>0</v>
      </c>
    </row>
    <row r="246" spans="1:14" s="13" customFormat="1" x14ac:dyDescent="0.25">
      <c r="A246" s="88"/>
      <c r="B246" s="87"/>
      <c r="C246" s="87"/>
      <c r="D246" s="87"/>
      <c r="E246" s="86"/>
      <c r="F246" s="85"/>
      <c r="G246" s="84" t="s">
        <v>2</v>
      </c>
      <c r="H246" s="33">
        <v>0</v>
      </c>
      <c r="I246" s="32"/>
      <c r="J246" s="32"/>
      <c r="K246" s="32"/>
      <c r="L246" s="32"/>
      <c r="M246" s="74">
        <v>0</v>
      </c>
    </row>
    <row r="247" spans="1:14" s="13" customFormat="1" x14ac:dyDescent="0.25">
      <c r="A247" s="88"/>
      <c r="B247" s="87"/>
      <c r="C247" s="87"/>
      <c r="D247" s="87"/>
      <c r="E247" s="86"/>
      <c r="F247" s="85"/>
      <c r="G247" s="84" t="s">
        <v>1</v>
      </c>
      <c r="H247" s="33">
        <v>0</v>
      </c>
      <c r="I247" s="32"/>
      <c r="J247" s="32"/>
      <c r="K247" s="32"/>
      <c r="L247" s="32"/>
      <c r="M247" s="74">
        <v>0</v>
      </c>
    </row>
    <row r="248" spans="1:14" s="13" customFormat="1" ht="15.75" customHeight="1" x14ac:dyDescent="0.25">
      <c r="A248" s="63" t="s">
        <v>85</v>
      </c>
      <c r="B248" s="62" t="s">
        <v>144</v>
      </c>
      <c r="C248" s="62" t="s">
        <v>17</v>
      </c>
      <c r="D248" s="61" t="s">
        <v>142</v>
      </c>
      <c r="E248" s="60">
        <v>44926</v>
      </c>
      <c r="F248" s="59" t="s">
        <v>23</v>
      </c>
      <c r="G248" s="58" t="s">
        <v>5</v>
      </c>
      <c r="H248" s="57">
        <v>0</v>
      </c>
      <c r="I248" s="56"/>
      <c r="J248" s="55"/>
      <c r="K248" s="54"/>
      <c r="L248" s="53"/>
      <c r="M248" s="83">
        <v>0</v>
      </c>
    </row>
    <row r="249" spans="1:14" s="13" customFormat="1" x14ac:dyDescent="0.25">
      <c r="A249" s="63"/>
      <c r="B249" s="62"/>
      <c r="C249" s="62"/>
      <c r="D249" s="61"/>
      <c r="E249" s="60"/>
      <c r="F249" s="59"/>
      <c r="G249" s="58" t="s">
        <v>4</v>
      </c>
      <c r="H249" s="57">
        <v>0</v>
      </c>
      <c r="I249" s="56"/>
      <c r="J249" s="55"/>
      <c r="K249" s="54"/>
      <c r="L249" s="53"/>
      <c r="M249" s="83">
        <v>0</v>
      </c>
    </row>
    <row r="250" spans="1:14" s="13" customFormat="1" x14ac:dyDescent="0.25">
      <c r="A250" s="63"/>
      <c r="B250" s="62"/>
      <c r="C250" s="62"/>
      <c r="D250" s="61"/>
      <c r="E250" s="60"/>
      <c r="F250" s="59"/>
      <c r="G250" s="58" t="s">
        <v>3</v>
      </c>
      <c r="H250" s="57">
        <v>0</v>
      </c>
      <c r="I250" s="56"/>
      <c r="J250" s="55"/>
      <c r="K250" s="54"/>
      <c r="L250" s="53"/>
      <c r="M250" s="83">
        <v>0</v>
      </c>
    </row>
    <row r="251" spans="1:14" s="13" customFormat="1" x14ac:dyDescent="0.25">
      <c r="A251" s="63"/>
      <c r="B251" s="62"/>
      <c r="C251" s="62"/>
      <c r="D251" s="61"/>
      <c r="E251" s="60"/>
      <c r="F251" s="59"/>
      <c r="G251" s="58" t="s">
        <v>2</v>
      </c>
      <c r="H251" s="57">
        <v>0</v>
      </c>
      <c r="I251" s="56"/>
      <c r="J251" s="55"/>
      <c r="K251" s="54"/>
      <c r="L251" s="53"/>
      <c r="M251" s="83">
        <v>0</v>
      </c>
    </row>
    <row r="252" spans="1:14" s="13" customFormat="1" x14ac:dyDescent="0.25">
      <c r="A252" s="63"/>
      <c r="B252" s="62"/>
      <c r="C252" s="62"/>
      <c r="D252" s="61"/>
      <c r="E252" s="60"/>
      <c r="F252" s="59"/>
      <c r="G252" s="58" t="s">
        <v>1</v>
      </c>
      <c r="H252" s="57">
        <v>0</v>
      </c>
      <c r="I252" s="56"/>
      <c r="J252" s="55"/>
      <c r="K252" s="54"/>
      <c r="L252" s="53"/>
      <c r="M252" s="91">
        <v>0</v>
      </c>
    </row>
    <row r="253" spans="1:14" s="13" customFormat="1" ht="203.25" customHeight="1" x14ac:dyDescent="0.25">
      <c r="A253" s="67"/>
      <c r="B253" s="62" t="s">
        <v>143</v>
      </c>
      <c r="C253" s="62" t="s">
        <v>17</v>
      </c>
      <c r="D253" s="70" t="s">
        <v>142</v>
      </c>
      <c r="E253" s="111">
        <v>44926</v>
      </c>
      <c r="F253" s="108" t="s">
        <v>141</v>
      </c>
      <c r="G253" s="61" t="s">
        <v>10</v>
      </c>
      <c r="H253" s="66" t="s">
        <v>10</v>
      </c>
      <c r="I253" s="45"/>
      <c r="J253" s="44"/>
      <c r="K253" s="43"/>
      <c r="L253" s="42"/>
      <c r="M253" s="89" t="s">
        <v>10</v>
      </c>
      <c r="N253" s="107"/>
    </row>
    <row r="254" spans="1:14" s="13" customFormat="1" ht="307.5" customHeight="1" x14ac:dyDescent="0.25">
      <c r="A254" s="67"/>
      <c r="B254" s="62"/>
      <c r="C254" s="62"/>
      <c r="D254" s="70"/>
      <c r="E254" s="110"/>
      <c r="F254" s="108"/>
      <c r="G254" s="61"/>
      <c r="H254" s="66"/>
      <c r="I254" s="45"/>
      <c r="J254" s="44"/>
      <c r="K254" s="43"/>
      <c r="L254" s="42"/>
      <c r="M254" s="89"/>
      <c r="N254" s="107"/>
    </row>
    <row r="255" spans="1:14" s="13" customFormat="1" ht="3.75" hidden="1" customHeight="1" x14ac:dyDescent="0.25">
      <c r="A255" s="67"/>
      <c r="B255" s="62"/>
      <c r="C255" s="62"/>
      <c r="D255" s="70"/>
      <c r="E255" s="109"/>
      <c r="F255" s="108"/>
      <c r="G255" s="61"/>
      <c r="H255" s="66"/>
      <c r="I255" s="45"/>
      <c r="J255" s="44"/>
      <c r="K255" s="43"/>
      <c r="L255" s="42"/>
      <c r="M255" s="89"/>
    </row>
    <row r="256" spans="1:14" s="13" customFormat="1" ht="15.75" customHeight="1" x14ac:dyDescent="0.25">
      <c r="A256" s="39" t="s">
        <v>140</v>
      </c>
      <c r="B256" s="39"/>
      <c r="C256" s="39"/>
      <c r="D256" s="39"/>
      <c r="E256" s="39"/>
      <c r="F256" s="39"/>
      <c r="G256" s="39"/>
      <c r="H256" s="39"/>
      <c r="I256" s="39"/>
      <c r="J256" s="39"/>
      <c r="K256" s="39"/>
      <c r="L256" s="39"/>
      <c r="M256" s="39"/>
    </row>
    <row r="257" spans="1:15" s="13" customFormat="1" ht="5.25" customHeight="1" x14ac:dyDescent="0.25">
      <c r="A257" s="39"/>
      <c r="B257" s="39"/>
      <c r="C257" s="39"/>
      <c r="D257" s="39"/>
      <c r="E257" s="39"/>
      <c r="F257" s="39"/>
      <c r="G257" s="39"/>
      <c r="H257" s="39"/>
      <c r="I257" s="39"/>
      <c r="J257" s="39"/>
      <c r="K257" s="39"/>
      <c r="L257" s="39"/>
      <c r="M257" s="39"/>
    </row>
    <row r="258" spans="1:15" s="13" customFormat="1" ht="15.75" hidden="1" customHeight="1" x14ac:dyDescent="0.25">
      <c r="A258" s="39"/>
      <c r="B258" s="39"/>
      <c r="C258" s="39"/>
      <c r="D258" s="39"/>
      <c r="E258" s="39"/>
      <c r="F258" s="39"/>
      <c r="G258" s="39"/>
      <c r="H258" s="39"/>
      <c r="I258" s="39"/>
      <c r="J258" s="39"/>
      <c r="K258" s="39"/>
      <c r="L258" s="39"/>
      <c r="M258" s="39"/>
    </row>
    <row r="259" spans="1:15" s="13" customFormat="1" ht="15.75" hidden="1" customHeight="1" x14ac:dyDescent="0.25">
      <c r="A259" s="39"/>
      <c r="B259" s="39"/>
      <c r="C259" s="39"/>
      <c r="D259" s="39"/>
      <c r="E259" s="39"/>
      <c r="F259" s="39"/>
      <c r="G259" s="39"/>
      <c r="H259" s="39"/>
      <c r="I259" s="39"/>
      <c r="J259" s="39"/>
      <c r="K259" s="39"/>
      <c r="L259" s="39"/>
      <c r="M259" s="39"/>
      <c r="O259" s="17"/>
    </row>
    <row r="260" spans="1:15" s="13" customFormat="1" ht="15.75" hidden="1" customHeight="1" x14ac:dyDescent="0.25">
      <c r="A260" s="39"/>
      <c r="B260" s="39"/>
      <c r="C260" s="39"/>
      <c r="D260" s="39"/>
      <c r="E260" s="39"/>
      <c r="F260" s="39"/>
      <c r="G260" s="39"/>
      <c r="H260" s="39"/>
      <c r="I260" s="39"/>
      <c r="J260" s="39"/>
      <c r="K260" s="39"/>
      <c r="L260" s="39"/>
      <c r="M260" s="39"/>
    </row>
    <row r="261" spans="1:15" s="13" customFormat="1" ht="24.75" customHeight="1" x14ac:dyDescent="0.25">
      <c r="A261" s="88">
        <v>1</v>
      </c>
      <c r="B261" s="87" t="s">
        <v>139</v>
      </c>
      <c r="C261" s="87" t="s">
        <v>10</v>
      </c>
      <c r="D261" s="87" t="s">
        <v>137</v>
      </c>
      <c r="E261" s="86" t="s">
        <v>10</v>
      </c>
      <c r="F261" s="85" t="s">
        <v>10</v>
      </c>
      <c r="G261" s="84" t="s">
        <v>5</v>
      </c>
      <c r="H261" s="33">
        <f>H263</f>
        <v>71980.7</v>
      </c>
      <c r="I261" s="32"/>
      <c r="J261" s="32"/>
      <c r="K261" s="32">
        <f>K263</f>
        <v>71980.7</v>
      </c>
      <c r="L261" s="32"/>
      <c r="M261" s="74">
        <f>M266</f>
        <v>39491.4</v>
      </c>
    </row>
    <row r="262" spans="1:15" s="13" customFormat="1" ht="24" customHeight="1" x14ac:dyDescent="0.25">
      <c r="A262" s="88"/>
      <c r="B262" s="87"/>
      <c r="C262" s="87"/>
      <c r="D262" s="87"/>
      <c r="E262" s="86"/>
      <c r="F262" s="85"/>
      <c r="G262" s="84" t="s">
        <v>4</v>
      </c>
      <c r="H262" s="33">
        <v>0</v>
      </c>
      <c r="I262" s="32"/>
      <c r="J262" s="32"/>
      <c r="K262" s="32"/>
      <c r="L262" s="32"/>
      <c r="M262" s="74">
        <v>0</v>
      </c>
    </row>
    <row r="263" spans="1:15" s="13" customFormat="1" x14ac:dyDescent="0.25">
      <c r="A263" s="88"/>
      <c r="B263" s="87"/>
      <c r="C263" s="87"/>
      <c r="D263" s="87"/>
      <c r="E263" s="86"/>
      <c r="F263" s="85"/>
      <c r="G263" s="84" t="s">
        <v>3</v>
      </c>
      <c r="H263" s="33">
        <f>K263</f>
        <v>71980.7</v>
      </c>
      <c r="I263" s="32"/>
      <c r="J263" s="32"/>
      <c r="K263" s="32">
        <v>71980.7</v>
      </c>
      <c r="L263" s="32"/>
      <c r="M263" s="74">
        <f>M268</f>
        <v>39491.4</v>
      </c>
    </row>
    <row r="264" spans="1:15" s="13" customFormat="1" x14ac:dyDescent="0.25">
      <c r="A264" s="88"/>
      <c r="B264" s="87"/>
      <c r="C264" s="87"/>
      <c r="D264" s="87"/>
      <c r="E264" s="86"/>
      <c r="F264" s="85"/>
      <c r="G264" s="84" t="s">
        <v>2</v>
      </c>
      <c r="H264" s="33">
        <v>0</v>
      </c>
      <c r="I264" s="32"/>
      <c r="J264" s="32"/>
      <c r="K264" s="32"/>
      <c r="L264" s="32"/>
      <c r="M264" s="74">
        <v>0</v>
      </c>
    </row>
    <row r="265" spans="1:15" s="13" customFormat="1" ht="25.5" customHeight="1" x14ac:dyDescent="0.25">
      <c r="A265" s="88"/>
      <c r="B265" s="87"/>
      <c r="C265" s="87"/>
      <c r="D265" s="87"/>
      <c r="E265" s="86"/>
      <c r="F265" s="85"/>
      <c r="G265" s="84" t="s">
        <v>1</v>
      </c>
      <c r="H265" s="33">
        <v>0</v>
      </c>
      <c r="I265" s="32"/>
      <c r="J265" s="32"/>
      <c r="K265" s="32"/>
      <c r="L265" s="32"/>
      <c r="M265" s="74">
        <v>0</v>
      </c>
      <c r="N265" s="107"/>
    </row>
    <row r="266" spans="1:15" s="13" customFormat="1" ht="15.75" customHeight="1" x14ac:dyDescent="0.25">
      <c r="A266" s="63" t="s">
        <v>43</v>
      </c>
      <c r="B266" s="62" t="s">
        <v>138</v>
      </c>
      <c r="C266" s="62" t="s">
        <v>17</v>
      </c>
      <c r="D266" s="61" t="s">
        <v>137</v>
      </c>
      <c r="E266" s="60">
        <v>44926</v>
      </c>
      <c r="F266" s="59" t="s">
        <v>23</v>
      </c>
      <c r="G266" s="58" t="s">
        <v>5</v>
      </c>
      <c r="H266" s="57">
        <f>H268</f>
        <v>71980.7</v>
      </c>
      <c r="I266" s="56"/>
      <c r="J266" s="55"/>
      <c r="K266" s="54">
        <f>K268</f>
        <v>71980.7</v>
      </c>
      <c r="L266" s="53"/>
      <c r="M266" s="83">
        <f>SUM(M267:M270)</f>
        <v>39491.4</v>
      </c>
      <c r="N266" s="107"/>
    </row>
    <row r="267" spans="1:15" s="13" customFormat="1" x14ac:dyDescent="0.25">
      <c r="A267" s="63"/>
      <c r="B267" s="62"/>
      <c r="C267" s="62"/>
      <c r="D267" s="61"/>
      <c r="E267" s="60"/>
      <c r="F267" s="59"/>
      <c r="G267" s="58" t="s">
        <v>4</v>
      </c>
      <c r="H267" s="57">
        <v>0</v>
      </c>
      <c r="I267" s="56"/>
      <c r="J267" s="55"/>
      <c r="K267" s="54"/>
      <c r="L267" s="53"/>
      <c r="M267" s="83">
        <v>0</v>
      </c>
      <c r="N267" s="107"/>
    </row>
    <row r="268" spans="1:15" s="13" customFormat="1" x14ac:dyDescent="0.25">
      <c r="A268" s="63"/>
      <c r="B268" s="62"/>
      <c r="C268" s="62"/>
      <c r="D268" s="61"/>
      <c r="E268" s="60"/>
      <c r="F268" s="59"/>
      <c r="G268" s="58" t="s">
        <v>3</v>
      </c>
      <c r="H268" s="57">
        <f>K268</f>
        <v>71980.7</v>
      </c>
      <c r="I268" s="56">
        <v>0</v>
      </c>
      <c r="J268" s="55">
        <v>0</v>
      </c>
      <c r="K268" s="54">
        <v>71980.7</v>
      </c>
      <c r="L268" s="53"/>
      <c r="M268" s="83">
        <v>39491.4</v>
      </c>
      <c r="N268" s="107"/>
    </row>
    <row r="269" spans="1:15" s="13" customFormat="1" x14ac:dyDescent="0.25">
      <c r="A269" s="63"/>
      <c r="B269" s="62"/>
      <c r="C269" s="62"/>
      <c r="D269" s="61"/>
      <c r="E269" s="60"/>
      <c r="F269" s="59"/>
      <c r="G269" s="58" t="s">
        <v>2</v>
      </c>
      <c r="H269" s="57">
        <v>0</v>
      </c>
      <c r="I269" s="56"/>
      <c r="J269" s="55"/>
      <c r="K269" s="54"/>
      <c r="L269" s="53"/>
      <c r="M269" s="83">
        <v>0</v>
      </c>
      <c r="N269" s="107"/>
    </row>
    <row r="270" spans="1:15" s="13" customFormat="1" ht="21" customHeight="1" x14ac:dyDescent="0.25">
      <c r="A270" s="63"/>
      <c r="B270" s="62"/>
      <c r="C270" s="62"/>
      <c r="D270" s="61"/>
      <c r="E270" s="60"/>
      <c r="F270" s="59"/>
      <c r="G270" s="58" t="s">
        <v>1</v>
      </c>
      <c r="H270" s="57">
        <v>0</v>
      </c>
      <c r="I270" s="56"/>
      <c r="J270" s="55"/>
      <c r="K270" s="54"/>
      <c r="L270" s="53"/>
      <c r="M270" s="83">
        <v>0</v>
      </c>
      <c r="N270" s="107"/>
    </row>
    <row r="271" spans="1:15" s="13" customFormat="1" ht="106.5" customHeight="1" x14ac:dyDescent="0.25">
      <c r="A271" s="97"/>
      <c r="B271" s="96" t="s">
        <v>136</v>
      </c>
      <c r="C271" s="96" t="s">
        <v>21</v>
      </c>
      <c r="D271" s="92" t="s">
        <v>59</v>
      </c>
      <c r="E271" s="94" t="s">
        <v>135</v>
      </c>
      <c r="F271" s="93" t="s">
        <v>134</v>
      </c>
      <c r="G271" s="92" t="s">
        <v>10</v>
      </c>
      <c r="H271" s="46" t="s">
        <v>10</v>
      </c>
      <c r="I271" s="45"/>
      <c r="J271" s="44"/>
      <c r="K271" s="43"/>
      <c r="L271" s="42"/>
      <c r="M271" s="91" t="s">
        <v>10</v>
      </c>
    </row>
    <row r="272" spans="1:15" s="13" customFormat="1" ht="252" x14ac:dyDescent="0.25">
      <c r="A272" s="97"/>
      <c r="B272" s="96" t="s">
        <v>133</v>
      </c>
      <c r="C272" s="96" t="s">
        <v>21</v>
      </c>
      <c r="D272" s="47" t="s">
        <v>130</v>
      </c>
      <c r="E272" s="106" t="s">
        <v>126</v>
      </c>
      <c r="F272" s="98" t="s">
        <v>132</v>
      </c>
      <c r="G272" s="92" t="s">
        <v>10</v>
      </c>
      <c r="H272" s="46" t="s">
        <v>10</v>
      </c>
      <c r="I272" s="45"/>
      <c r="J272" s="44"/>
      <c r="K272" s="43"/>
      <c r="L272" s="42"/>
      <c r="M272" s="91" t="s">
        <v>10</v>
      </c>
    </row>
    <row r="273" spans="1:14" s="13" customFormat="1" ht="99.75" customHeight="1" x14ac:dyDescent="0.25">
      <c r="A273" s="97"/>
      <c r="B273" s="96" t="s">
        <v>131</v>
      </c>
      <c r="C273" s="96" t="s">
        <v>21</v>
      </c>
      <c r="D273" s="47" t="s">
        <v>130</v>
      </c>
      <c r="E273" s="106" t="s">
        <v>126</v>
      </c>
      <c r="F273" s="98" t="s">
        <v>129</v>
      </c>
      <c r="G273" s="92" t="s">
        <v>10</v>
      </c>
      <c r="H273" s="46" t="s">
        <v>10</v>
      </c>
      <c r="I273" s="45"/>
      <c r="J273" s="44"/>
      <c r="K273" s="43"/>
      <c r="L273" s="42"/>
      <c r="M273" s="91" t="s">
        <v>10</v>
      </c>
    </row>
    <row r="274" spans="1:14" s="13" customFormat="1" ht="138" customHeight="1" x14ac:dyDescent="0.25">
      <c r="A274" s="97"/>
      <c r="B274" s="96" t="s">
        <v>128</v>
      </c>
      <c r="C274" s="96" t="s">
        <v>21</v>
      </c>
      <c r="D274" s="47" t="s">
        <v>127</v>
      </c>
      <c r="E274" s="94" t="s">
        <v>126</v>
      </c>
      <c r="F274" s="93" t="s">
        <v>125</v>
      </c>
      <c r="G274" s="92" t="s">
        <v>10</v>
      </c>
      <c r="H274" s="46" t="s">
        <v>10</v>
      </c>
      <c r="I274" s="45"/>
      <c r="J274" s="44"/>
      <c r="K274" s="43"/>
      <c r="L274" s="42"/>
      <c r="M274" s="91" t="s">
        <v>10</v>
      </c>
      <c r="N274" s="105"/>
    </row>
    <row r="275" spans="1:14" s="13" customFormat="1" ht="30" customHeight="1" x14ac:dyDescent="0.25">
      <c r="A275" s="88">
        <v>2</v>
      </c>
      <c r="B275" s="87" t="s">
        <v>124</v>
      </c>
      <c r="C275" s="87" t="s">
        <v>10</v>
      </c>
      <c r="D275" s="87" t="s">
        <v>35</v>
      </c>
      <c r="E275" s="86" t="s">
        <v>10</v>
      </c>
      <c r="F275" s="85" t="s">
        <v>10</v>
      </c>
      <c r="G275" s="84" t="s">
        <v>5</v>
      </c>
      <c r="H275" s="33">
        <f>SUM(H276:H279)</f>
        <v>5019.7</v>
      </c>
      <c r="I275" s="32">
        <f>SUM(I276:I279)</f>
        <v>319.7</v>
      </c>
      <c r="J275" s="32"/>
      <c r="K275" s="32">
        <f>K278+K277</f>
        <v>4700</v>
      </c>
      <c r="L275" s="32"/>
      <c r="M275" s="74">
        <f>SUM(M276:M279)</f>
        <v>1839.2</v>
      </c>
    </row>
    <row r="276" spans="1:14" s="13" customFormat="1" ht="30" customHeight="1" x14ac:dyDescent="0.25">
      <c r="A276" s="88"/>
      <c r="B276" s="87"/>
      <c r="C276" s="87"/>
      <c r="D276" s="87"/>
      <c r="E276" s="86"/>
      <c r="F276" s="85"/>
      <c r="G276" s="84" t="s">
        <v>4</v>
      </c>
      <c r="H276" s="33">
        <v>0</v>
      </c>
      <c r="I276" s="32">
        <f>I281+I289</f>
        <v>0</v>
      </c>
      <c r="J276" s="32"/>
      <c r="K276" s="32"/>
      <c r="L276" s="32"/>
      <c r="M276" s="74">
        <v>0</v>
      </c>
    </row>
    <row r="277" spans="1:14" s="13" customFormat="1" ht="30" customHeight="1" x14ac:dyDescent="0.25">
      <c r="A277" s="88"/>
      <c r="B277" s="87"/>
      <c r="C277" s="87"/>
      <c r="D277" s="87"/>
      <c r="E277" s="86"/>
      <c r="F277" s="85"/>
      <c r="G277" s="84" t="s">
        <v>3</v>
      </c>
      <c r="H277" s="33">
        <v>0</v>
      </c>
      <c r="I277" s="32">
        <f>I282+I290</f>
        <v>0</v>
      </c>
      <c r="J277" s="32"/>
      <c r="K277" s="32"/>
      <c r="L277" s="32"/>
      <c r="M277" s="74">
        <v>0</v>
      </c>
    </row>
    <row r="278" spans="1:14" s="13" customFormat="1" ht="30" customHeight="1" x14ac:dyDescent="0.25">
      <c r="A278" s="88"/>
      <c r="B278" s="87"/>
      <c r="C278" s="87"/>
      <c r="D278" s="87"/>
      <c r="E278" s="86"/>
      <c r="F278" s="85"/>
      <c r="G278" s="84" t="s">
        <v>2</v>
      </c>
      <c r="H278" s="33">
        <f>H283</f>
        <v>5019.7</v>
      </c>
      <c r="I278" s="32">
        <f>I283</f>
        <v>319.7</v>
      </c>
      <c r="J278" s="32"/>
      <c r="K278" s="32">
        <f>K283</f>
        <v>4700</v>
      </c>
      <c r="L278" s="32"/>
      <c r="M278" s="74">
        <f>M283</f>
        <v>1839.2</v>
      </c>
    </row>
    <row r="279" spans="1:14" s="13" customFormat="1" ht="30" customHeight="1" x14ac:dyDescent="0.25">
      <c r="A279" s="88"/>
      <c r="B279" s="87"/>
      <c r="C279" s="87"/>
      <c r="D279" s="87"/>
      <c r="E279" s="86"/>
      <c r="F279" s="85"/>
      <c r="G279" s="84" t="s">
        <v>1</v>
      </c>
      <c r="H279" s="33">
        <v>0</v>
      </c>
      <c r="I279" s="32">
        <f>I284+I292</f>
        <v>0</v>
      </c>
      <c r="J279" s="32"/>
      <c r="K279" s="32"/>
      <c r="L279" s="32"/>
      <c r="M279" s="74">
        <v>0</v>
      </c>
    </row>
    <row r="280" spans="1:14" s="13" customFormat="1" ht="15.75" customHeight="1" x14ac:dyDescent="0.25">
      <c r="A280" s="63" t="s">
        <v>34</v>
      </c>
      <c r="B280" s="62" t="s">
        <v>123</v>
      </c>
      <c r="C280" s="62" t="s">
        <v>17</v>
      </c>
      <c r="D280" s="61" t="s">
        <v>118</v>
      </c>
      <c r="E280" s="60">
        <v>44926</v>
      </c>
      <c r="F280" s="59" t="s">
        <v>122</v>
      </c>
      <c r="G280" s="58" t="s">
        <v>5</v>
      </c>
      <c r="H280" s="57">
        <f>SUM(H281:H284)</f>
        <v>5019.7</v>
      </c>
      <c r="I280" s="56">
        <f>I283</f>
        <v>319.7</v>
      </c>
      <c r="J280" s="55"/>
      <c r="K280" s="54">
        <f>K283</f>
        <v>4700</v>
      </c>
      <c r="L280" s="53"/>
      <c r="M280" s="83">
        <f>SUM(M281:M284)</f>
        <v>1839.2</v>
      </c>
    </row>
    <row r="281" spans="1:14" s="13" customFormat="1" x14ac:dyDescent="0.25">
      <c r="A281" s="63"/>
      <c r="B281" s="62"/>
      <c r="C281" s="62"/>
      <c r="D281" s="61"/>
      <c r="E281" s="60"/>
      <c r="F281" s="59"/>
      <c r="G281" s="58" t="s">
        <v>4</v>
      </c>
      <c r="H281" s="57">
        <v>0</v>
      </c>
      <c r="I281" s="56"/>
      <c r="J281" s="55"/>
      <c r="K281" s="54"/>
      <c r="L281" s="53"/>
      <c r="M281" s="83">
        <v>0</v>
      </c>
    </row>
    <row r="282" spans="1:14" s="13" customFormat="1" x14ac:dyDescent="0.25">
      <c r="A282" s="63"/>
      <c r="B282" s="62"/>
      <c r="C282" s="62"/>
      <c r="D282" s="61"/>
      <c r="E282" s="60"/>
      <c r="F282" s="59"/>
      <c r="G282" s="58" t="s">
        <v>3</v>
      </c>
      <c r="H282" s="57">
        <v>0</v>
      </c>
      <c r="I282" s="56"/>
      <c r="J282" s="55"/>
      <c r="K282" s="54"/>
      <c r="L282" s="53"/>
      <c r="M282" s="83">
        <v>0</v>
      </c>
    </row>
    <row r="283" spans="1:14" s="13" customFormat="1" x14ac:dyDescent="0.25">
      <c r="A283" s="63"/>
      <c r="B283" s="62"/>
      <c r="C283" s="62"/>
      <c r="D283" s="61"/>
      <c r="E283" s="60"/>
      <c r="F283" s="59"/>
      <c r="G283" s="58" t="s">
        <v>2</v>
      </c>
      <c r="H283" s="57">
        <f>I283+K283</f>
        <v>5019.7</v>
      </c>
      <c r="I283" s="56">
        <v>319.7</v>
      </c>
      <c r="J283" s="55">
        <v>0</v>
      </c>
      <c r="K283" s="54">
        <v>4700</v>
      </c>
      <c r="L283" s="53"/>
      <c r="M283" s="83">
        <v>1839.2</v>
      </c>
    </row>
    <row r="284" spans="1:14" s="13" customFormat="1" x14ac:dyDescent="0.25">
      <c r="A284" s="63"/>
      <c r="B284" s="62"/>
      <c r="C284" s="62"/>
      <c r="D284" s="61"/>
      <c r="E284" s="60"/>
      <c r="F284" s="59"/>
      <c r="G284" s="58" t="s">
        <v>1</v>
      </c>
      <c r="H284" s="57">
        <v>0</v>
      </c>
      <c r="I284" s="56"/>
      <c r="J284" s="55"/>
      <c r="K284" s="54"/>
      <c r="L284" s="53"/>
      <c r="M284" s="83">
        <v>0</v>
      </c>
    </row>
    <row r="285" spans="1:14" s="13" customFormat="1" ht="68.25" customHeight="1" x14ac:dyDescent="0.25">
      <c r="A285" s="97"/>
      <c r="B285" s="96" t="s">
        <v>121</v>
      </c>
      <c r="C285" s="96" t="s">
        <v>17</v>
      </c>
      <c r="D285" s="92" t="s">
        <v>118</v>
      </c>
      <c r="E285" s="94">
        <v>44926</v>
      </c>
      <c r="F285" s="93" t="s">
        <v>120</v>
      </c>
      <c r="G285" s="92" t="s">
        <v>10</v>
      </c>
      <c r="H285" s="46" t="s">
        <v>10</v>
      </c>
      <c r="I285" s="45"/>
      <c r="J285" s="44"/>
      <c r="K285" s="43"/>
      <c r="L285" s="42"/>
      <c r="M285" s="91" t="s">
        <v>10</v>
      </c>
    </row>
    <row r="286" spans="1:14" s="13" customFormat="1" ht="141" customHeight="1" x14ac:dyDescent="0.25">
      <c r="A286" s="82"/>
      <c r="B286" s="81" t="s">
        <v>119</v>
      </c>
      <c r="C286" s="81" t="s">
        <v>17</v>
      </c>
      <c r="D286" s="104" t="s">
        <v>118</v>
      </c>
      <c r="E286" s="80">
        <v>44926</v>
      </c>
      <c r="F286" s="90" t="s">
        <v>117</v>
      </c>
      <c r="G286" s="78" t="s">
        <v>10</v>
      </c>
      <c r="H286" s="66" t="s">
        <v>10</v>
      </c>
      <c r="I286" s="45"/>
      <c r="J286" s="44"/>
      <c r="K286" s="43"/>
      <c r="L286" s="42"/>
      <c r="M286" s="89" t="s">
        <v>10</v>
      </c>
      <c r="N286" s="40"/>
    </row>
    <row r="287" spans="1:14" s="13" customFormat="1" ht="49.5" customHeight="1" x14ac:dyDescent="0.25">
      <c r="A287" s="82"/>
      <c r="B287" s="81"/>
      <c r="C287" s="81"/>
      <c r="D287" s="104"/>
      <c r="E287" s="80"/>
      <c r="F287" s="90"/>
      <c r="G287" s="78"/>
      <c r="H287" s="66"/>
      <c r="I287" s="45"/>
      <c r="J287" s="44"/>
      <c r="K287" s="43"/>
      <c r="L287" s="42"/>
      <c r="M287" s="89"/>
    </row>
    <row r="288" spans="1:14" s="13" customFormat="1" ht="15.75" customHeight="1" x14ac:dyDescent="0.25">
      <c r="A288" s="88">
        <v>3</v>
      </c>
      <c r="B288" s="87" t="s">
        <v>116</v>
      </c>
      <c r="C288" s="87" t="s">
        <v>10</v>
      </c>
      <c r="D288" s="87" t="s">
        <v>115</v>
      </c>
      <c r="E288" s="86" t="s">
        <v>10</v>
      </c>
      <c r="F288" s="85" t="s">
        <v>10</v>
      </c>
      <c r="G288" s="84" t="s">
        <v>5</v>
      </c>
      <c r="H288" s="33">
        <f>H293+H299</f>
        <v>133318.5</v>
      </c>
      <c r="I288" s="32">
        <f>I291</f>
        <v>0</v>
      </c>
      <c r="J288" s="32"/>
      <c r="K288" s="32">
        <f>K291</f>
        <v>0</v>
      </c>
      <c r="L288" s="32">
        <f>L291</f>
        <v>10315.799999999999</v>
      </c>
      <c r="M288" s="74">
        <f>M289+M290+M291</f>
        <v>38732.5</v>
      </c>
    </row>
    <row r="289" spans="1:16" s="13" customFormat="1" x14ac:dyDescent="0.25">
      <c r="A289" s="88"/>
      <c r="B289" s="87"/>
      <c r="C289" s="87"/>
      <c r="D289" s="87"/>
      <c r="E289" s="86"/>
      <c r="F289" s="85"/>
      <c r="G289" s="84" t="s">
        <v>4</v>
      </c>
      <c r="H289" s="33">
        <f>I289+K289+L289</f>
        <v>0</v>
      </c>
      <c r="I289" s="32"/>
      <c r="J289" s="32"/>
      <c r="K289" s="32"/>
      <c r="L289" s="32"/>
      <c r="M289" s="74">
        <f>M294+M300</f>
        <v>0</v>
      </c>
    </row>
    <row r="290" spans="1:16" s="13" customFormat="1" x14ac:dyDescent="0.25">
      <c r="A290" s="88"/>
      <c r="B290" s="87"/>
      <c r="C290" s="87"/>
      <c r="D290" s="87"/>
      <c r="E290" s="86"/>
      <c r="F290" s="85"/>
      <c r="G290" s="84" t="s">
        <v>3</v>
      </c>
      <c r="H290" s="33">
        <f>H295+H301</f>
        <v>118887</v>
      </c>
      <c r="I290" s="32"/>
      <c r="J290" s="32"/>
      <c r="K290" s="32"/>
      <c r="L290" s="32"/>
      <c r="M290" s="74">
        <f>M295+M301</f>
        <v>34750</v>
      </c>
    </row>
    <row r="291" spans="1:16" s="13" customFormat="1" x14ac:dyDescent="0.25">
      <c r="A291" s="88"/>
      <c r="B291" s="87"/>
      <c r="C291" s="87"/>
      <c r="D291" s="87"/>
      <c r="E291" s="86"/>
      <c r="F291" s="85"/>
      <c r="G291" s="84" t="s">
        <v>2</v>
      </c>
      <c r="H291" s="33">
        <f>H296+H302</f>
        <v>14431.5</v>
      </c>
      <c r="I291" s="32">
        <f>I296+I302</f>
        <v>0</v>
      </c>
      <c r="J291" s="32">
        <f>J296+J302</f>
        <v>0</v>
      </c>
      <c r="K291" s="32">
        <f>K296+K302</f>
        <v>0</v>
      </c>
      <c r="L291" s="32">
        <f>L296+L302</f>
        <v>10315.799999999999</v>
      </c>
      <c r="M291" s="74">
        <f>M296+M302</f>
        <v>3982.5</v>
      </c>
    </row>
    <row r="292" spans="1:16" s="13" customFormat="1" x14ac:dyDescent="0.25">
      <c r="A292" s="88"/>
      <c r="B292" s="87"/>
      <c r="C292" s="87"/>
      <c r="D292" s="87"/>
      <c r="E292" s="86"/>
      <c r="F292" s="85"/>
      <c r="G292" s="84" t="s">
        <v>1</v>
      </c>
      <c r="H292" s="33">
        <f>I292+K292+L292</f>
        <v>0</v>
      </c>
      <c r="I292" s="32"/>
      <c r="J292" s="32"/>
      <c r="K292" s="32"/>
      <c r="L292" s="32"/>
      <c r="M292" s="74"/>
    </row>
    <row r="293" spans="1:16" s="13" customFormat="1" ht="15.75" customHeight="1" x14ac:dyDescent="0.25">
      <c r="A293" s="63" t="s">
        <v>25</v>
      </c>
      <c r="B293" s="81" t="s">
        <v>114</v>
      </c>
      <c r="C293" s="81" t="s">
        <v>17</v>
      </c>
      <c r="D293" s="78" t="s">
        <v>108</v>
      </c>
      <c r="E293" s="60">
        <v>44926</v>
      </c>
      <c r="F293" s="59" t="s">
        <v>23</v>
      </c>
      <c r="G293" s="92" t="s">
        <v>5</v>
      </c>
      <c r="H293" s="46">
        <f>SUM(H294:H297)</f>
        <v>128318.5</v>
      </c>
      <c r="I293" s="46">
        <f>SUM(I294:I297)</f>
        <v>0</v>
      </c>
      <c r="J293" s="46">
        <f>SUM(J294:J297)</f>
        <v>0</v>
      </c>
      <c r="K293" s="46">
        <f>SUM(K294:K297)</f>
        <v>0</v>
      </c>
      <c r="L293" s="46">
        <f>SUM(L294:L297)</f>
        <v>96816.1</v>
      </c>
      <c r="M293" s="46">
        <f>SUM(M294:M297)</f>
        <v>38277.5</v>
      </c>
    </row>
    <row r="294" spans="1:16" s="13" customFormat="1" x14ac:dyDescent="0.25">
      <c r="A294" s="63"/>
      <c r="B294" s="81"/>
      <c r="C294" s="81"/>
      <c r="D294" s="78"/>
      <c r="E294" s="60"/>
      <c r="F294" s="59"/>
      <c r="G294" s="92" t="s">
        <v>4</v>
      </c>
      <c r="H294" s="46">
        <f>I294+J294+K294+L294</f>
        <v>0</v>
      </c>
      <c r="I294" s="45"/>
      <c r="J294" s="44"/>
      <c r="K294" s="43"/>
      <c r="L294" s="101"/>
      <c r="M294" s="83">
        <v>0</v>
      </c>
    </row>
    <row r="295" spans="1:16" s="13" customFormat="1" x14ac:dyDescent="0.25">
      <c r="A295" s="63"/>
      <c r="B295" s="81"/>
      <c r="C295" s="81"/>
      <c r="D295" s="78"/>
      <c r="E295" s="60"/>
      <c r="F295" s="59"/>
      <c r="G295" s="92" t="s">
        <v>3</v>
      </c>
      <c r="H295" s="46">
        <v>118887</v>
      </c>
      <c r="I295" s="45"/>
      <c r="J295" s="44"/>
      <c r="K295" s="43"/>
      <c r="L295" s="101">
        <v>91500.3</v>
      </c>
      <c r="M295" s="83">
        <v>34750</v>
      </c>
    </row>
    <row r="296" spans="1:16" s="13" customFormat="1" x14ac:dyDescent="0.25">
      <c r="A296" s="63"/>
      <c r="B296" s="81"/>
      <c r="C296" s="81"/>
      <c r="D296" s="78"/>
      <c r="E296" s="60"/>
      <c r="F296" s="59"/>
      <c r="G296" s="92" t="s">
        <v>2</v>
      </c>
      <c r="H296" s="46">
        <v>9431.5</v>
      </c>
      <c r="I296" s="45"/>
      <c r="J296" s="44"/>
      <c r="K296" s="43"/>
      <c r="L296" s="101">
        <v>5315.8</v>
      </c>
      <c r="M296" s="83">
        <f>1828.9+2153.6-455</f>
        <v>3527.5</v>
      </c>
    </row>
    <row r="297" spans="1:16" s="13" customFormat="1" x14ac:dyDescent="0.25">
      <c r="A297" s="63"/>
      <c r="B297" s="81"/>
      <c r="C297" s="81"/>
      <c r="D297" s="78"/>
      <c r="E297" s="60"/>
      <c r="F297" s="59"/>
      <c r="G297" s="92" t="s">
        <v>1</v>
      </c>
      <c r="H297" s="46">
        <f>I297+J297+K297+L297</f>
        <v>0</v>
      </c>
      <c r="I297" s="45"/>
      <c r="J297" s="44"/>
      <c r="K297" s="43"/>
      <c r="L297" s="101"/>
      <c r="M297" s="83">
        <v>0</v>
      </c>
    </row>
    <row r="298" spans="1:16" s="13" customFormat="1" ht="113.25" customHeight="1" x14ac:dyDescent="0.25">
      <c r="A298" s="51"/>
      <c r="B298" s="50" t="s">
        <v>113</v>
      </c>
      <c r="C298" s="50" t="s">
        <v>40</v>
      </c>
      <c r="D298" s="92" t="s">
        <v>108</v>
      </c>
      <c r="E298" s="94">
        <v>44742</v>
      </c>
      <c r="F298" s="102" t="s">
        <v>112</v>
      </c>
      <c r="G298" s="92" t="s">
        <v>10</v>
      </c>
      <c r="H298" s="46" t="s">
        <v>10</v>
      </c>
      <c r="I298" s="45"/>
      <c r="J298" s="44"/>
      <c r="K298" s="43"/>
      <c r="L298" s="101"/>
      <c r="M298" s="83" t="s">
        <v>10</v>
      </c>
    </row>
    <row r="299" spans="1:16" s="13" customFormat="1" ht="15.75" customHeight="1" x14ac:dyDescent="0.25">
      <c r="A299" s="63" t="s">
        <v>111</v>
      </c>
      <c r="B299" s="62" t="s">
        <v>110</v>
      </c>
      <c r="C299" s="62" t="s">
        <v>17</v>
      </c>
      <c r="D299" s="81" t="s">
        <v>108</v>
      </c>
      <c r="E299" s="72">
        <v>44926</v>
      </c>
      <c r="F299" s="79" t="s">
        <v>23</v>
      </c>
      <c r="G299" s="92" t="s">
        <v>5</v>
      </c>
      <c r="H299" s="46">
        <f>SUM(H300:H303)</f>
        <v>5000</v>
      </c>
      <c r="I299" s="45"/>
      <c r="J299" s="44"/>
      <c r="K299" s="43"/>
      <c r="L299" s="101">
        <f>L302</f>
        <v>5000</v>
      </c>
      <c r="M299" s="83">
        <f>SUM(M300:M303)</f>
        <v>455</v>
      </c>
    </row>
    <row r="300" spans="1:16" s="13" customFormat="1" x14ac:dyDescent="0.25">
      <c r="A300" s="63"/>
      <c r="B300" s="62"/>
      <c r="C300" s="62"/>
      <c r="D300" s="81"/>
      <c r="E300" s="72"/>
      <c r="F300" s="79"/>
      <c r="G300" s="92" t="s">
        <v>4</v>
      </c>
      <c r="H300" s="46">
        <v>0</v>
      </c>
      <c r="I300" s="45"/>
      <c r="J300" s="44"/>
      <c r="K300" s="43"/>
      <c r="L300" s="101"/>
      <c r="M300" s="83">
        <v>0</v>
      </c>
    </row>
    <row r="301" spans="1:16" s="13" customFormat="1" ht="23.25" customHeight="1" x14ac:dyDescent="0.25">
      <c r="A301" s="63"/>
      <c r="B301" s="62"/>
      <c r="C301" s="62"/>
      <c r="D301" s="81"/>
      <c r="E301" s="72"/>
      <c r="F301" s="79"/>
      <c r="G301" s="92" t="s">
        <v>3</v>
      </c>
      <c r="H301" s="46">
        <v>0</v>
      </c>
      <c r="I301" s="45"/>
      <c r="J301" s="44"/>
      <c r="K301" s="43"/>
      <c r="L301" s="101"/>
      <c r="M301" s="83">
        <v>0</v>
      </c>
    </row>
    <row r="302" spans="1:16" s="13" customFormat="1" ht="20.25" customHeight="1" x14ac:dyDescent="0.25">
      <c r="A302" s="63"/>
      <c r="B302" s="62"/>
      <c r="C302" s="62"/>
      <c r="D302" s="81"/>
      <c r="E302" s="72"/>
      <c r="F302" s="79"/>
      <c r="G302" s="92" t="s">
        <v>2</v>
      </c>
      <c r="H302" s="46">
        <f>L302</f>
        <v>5000</v>
      </c>
      <c r="I302" s="45"/>
      <c r="J302" s="44"/>
      <c r="K302" s="43"/>
      <c r="L302" s="101">
        <v>5000</v>
      </c>
      <c r="M302" s="83">
        <v>455</v>
      </c>
      <c r="P302" s="103"/>
    </row>
    <row r="303" spans="1:16" s="13" customFormat="1" ht="23.25" customHeight="1" x14ac:dyDescent="0.25">
      <c r="A303" s="63"/>
      <c r="B303" s="62"/>
      <c r="C303" s="62"/>
      <c r="D303" s="81"/>
      <c r="E303" s="72"/>
      <c r="F303" s="79"/>
      <c r="G303" s="92" t="s">
        <v>1</v>
      </c>
      <c r="H303" s="46">
        <v>0</v>
      </c>
      <c r="I303" s="45"/>
      <c r="J303" s="44"/>
      <c r="K303" s="43"/>
      <c r="L303" s="101"/>
      <c r="M303" s="83">
        <v>0</v>
      </c>
    </row>
    <row r="304" spans="1:16" s="13" customFormat="1" ht="135.75" customHeight="1" x14ac:dyDescent="0.25">
      <c r="A304" s="51"/>
      <c r="B304" s="50" t="s">
        <v>109</v>
      </c>
      <c r="C304" s="50" t="s">
        <v>17</v>
      </c>
      <c r="D304" s="92" t="s">
        <v>108</v>
      </c>
      <c r="E304" s="94">
        <v>44926</v>
      </c>
      <c r="F304" s="102" t="s">
        <v>107</v>
      </c>
      <c r="G304" s="92" t="s">
        <v>10</v>
      </c>
      <c r="H304" s="46" t="s">
        <v>10</v>
      </c>
      <c r="I304" s="45"/>
      <c r="J304" s="44"/>
      <c r="K304" s="43"/>
      <c r="L304" s="101"/>
      <c r="M304" s="83" t="s">
        <v>10</v>
      </c>
    </row>
    <row r="305" spans="1:14" s="13" customFormat="1" ht="15.75" customHeight="1" x14ac:dyDescent="0.25">
      <c r="A305" s="88">
        <v>4</v>
      </c>
      <c r="B305" s="87" t="s">
        <v>106</v>
      </c>
      <c r="C305" s="87" t="s">
        <v>10</v>
      </c>
      <c r="D305" s="87" t="s">
        <v>105</v>
      </c>
      <c r="E305" s="86" t="s">
        <v>10</v>
      </c>
      <c r="F305" s="85" t="s">
        <v>10</v>
      </c>
      <c r="G305" s="84" t="s">
        <v>5</v>
      </c>
      <c r="H305" s="33">
        <f>SUM(H306:H309)</f>
        <v>135711.09999999998</v>
      </c>
      <c r="I305" s="32">
        <f>I308</f>
        <v>11559.4</v>
      </c>
      <c r="J305" s="32">
        <f>J306+J307+J308+J309</f>
        <v>124151.79999999999</v>
      </c>
      <c r="K305" s="32">
        <f>SUM(K306:K309)</f>
        <v>0</v>
      </c>
      <c r="L305" s="32"/>
      <c r="M305" s="74">
        <f>SUM(M306:M309)</f>
        <v>123738.81999999999</v>
      </c>
    </row>
    <row r="306" spans="1:14" s="13" customFormat="1" x14ac:dyDescent="0.25">
      <c r="A306" s="88"/>
      <c r="B306" s="87"/>
      <c r="C306" s="87"/>
      <c r="D306" s="87"/>
      <c r="E306" s="86"/>
      <c r="F306" s="85"/>
      <c r="G306" s="84" t="s">
        <v>4</v>
      </c>
      <c r="H306" s="33">
        <f>H311+H324+H332</f>
        <v>0</v>
      </c>
      <c r="I306" s="33">
        <f>I311+I324+I332</f>
        <v>0</v>
      </c>
      <c r="J306" s="33">
        <f>J311+J324+J332</f>
        <v>0</v>
      </c>
      <c r="K306" s="33">
        <f>K311+K324+K332</f>
        <v>0</v>
      </c>
      <c r="L306" s="33">
        <f>L311+L324+L332</f>
        <v>0</v>
      </c>
      <c r="M306" s="33">
        <f>M311+M324+M332</f>
        <v>0</v>
      </c>
    </row>
    <row r="307" spans="1:14" s="13" customFormat="1" x14ac:dyDescent="0.25">
      <c r="A307" s="88"/>
      <c r="B307" s="87"/>
      <c r="C307" s="87"/>
      <c r="D307" s="87"/>
      <c r="E307" s="86"/>
      <c r="F307" s="85"/>
      <c r="G307" s="84" t="s">
        <v>3</v>
      </c>
      <c r="H307" s="33">
        <f>H312+H325+H333</f>
        <v>22398</v>
      </c>
      <c r="I307" s="33">
        <f>I312+I325+I333</f>
        <v>0</v>
      </c>
      <c r="J307" s="33">
        <f>J312+J325+J333</f>
        <v>22398</v>
      </c>
      <c r="K307" s="33">
        <f>K312+K325+K333</f>
        <v>0</v>
      </c>
      <c r="L307" s="33">
        <f>L312+L325+L333</f>
        <v>0</v>
      </c>
      <c r="M307" s="33">
        <f>M312+M325+M333</f>
        <v>31906.699999999997</v>
      </c>
    </row>
    <row r="308" spans="1:14" s="13" customFormat="1" x14ac:dyDescent="0.25">
      <c r="A308" s="88"/>
      <c r="B308" s="87"/>
      <c r="C308" s="87"/>
      <c r="D308" s="87"/>
      <c r="E308" s="86"/>
      <c r="F308" s="85"/>
      <c r="G308" s="84" t="s">
        <v>2</v>
      </c>
      <c r="H308" s="33">
        <f>H313+H326+H334</f>
        <v>113313.09999999998</v>
      </c>
      <c r="I308" s="33">
        <f>I313+I326+I334</f>
        <v>11559.4</v>
      </c>
      <c r="J308" s="33">
        <f>J313+J326+J334</f>
        <v>101753.79999999999</v>
      </c>
      <c r="K308" s="33">
        <f>K313+K326+K334</f>
        <v>0</v>
      </c>
      <c r="L308" s="33">
        <f>L313+L326+L334</f>
        <v>0</v>
      </c>
      <c r="M308" s="33">
        <f>M313+M326+M334</f>
        <v>91832.12</v>
      </c>
    </row>
    <row r="309" spans="1:14" s="13" customFormat="1" x14ac:dyDescent="0.25">
      <c r="A309" s="88"/>
      <c r="B309" s="87"/>
      <c r="C309" s="87"/>
      <c r="D309" s="87"/>
      <c r="E309" s="86"/>
      <c r="F309" s="85"/>
      <c r="G309" s="84" t="s">
        <v>1</v>
      </c>
      <c r="H309" s="33">
        <f>H314+H327+H335</f>
        <v>0</v>
      </c>
      <c r="I309" s="33">
        <f>I314+I327+I335</f>
        <v>0</v>
      </c>
      <c r="J309" s="33">
        <f>J314+J327+J335</f>
        <v>0</v>
      </c>
      <c r="K309" s="33">
        <f>K314+K327+K335</f>
        <v>0</v>
      </c>
      <c r="L309" s="32"/>
      <c r="M309" s="74"/>
    </row>
    <row r="310" spans="1:14" s="13" customFormat="1" ht="15.75" customHeight="1" x14ac:dyDescent="0.25">
      <c r="A310" s="63" t="s">
        <v>104</v>
      </c>
      <c r="B310" s="62" t="s">
        <v>103</v>
      </c>
      <c r="C310" s="62" t="s">
        <v>17</v>
      </c>
      <c r="D310" s="61" t="s">
        <v>99</v>
      </c>
      <c r="E310" s="60">
        <v>44926</v>
      </c>
      <c r="F310" s="79" t="s">
        <v>23</v>
      </c>
      <c r="G310" s="58" t="s">
        <v>5</v>
      </c>
      <c r="H310" s="57">
        <f>SUM(H311:H314)</f>
        <v>102134.19999999998</v>
      </c>
      <c r="I310" s="56">
        <f>I313</f>
        <v>11559.4</v>
      </c>
      <c r="J310" s="56">
        <f>J313</f>
        <v>90574.9</v>
      </c>
      <c r="K310" s="54">
        <v>0</v>
      </c>
      <c r="L310" s="53"/>
      <c r="M310" s="83">
        <f>SUM(M311:M314)</f>
        <v>109241.52</v>
      </c>
    </row>
    <row r="311" spans="1:14" s="13" customFormat="1" x14ac:dyDescent="0.25">
      <c r="A311" s="63"/>
      <c r="B311" s="62"/>
      <c r="C311" s="62"/>
      <c r="D311" s="61"/>
      <c r="E311" s="60"/>
      <c r="F311" s="79"/>
      <c r="G311" s="58" t="s">
        <v>4</v>
      </c>
      <c r="H311" s="57">
        <v>0</v>
      </c>
      <c r="I311" s="56"/>
      <c r="J311" s="55"/>
      <c r="K311" s="54"/>
      <c r="L311" s="53"/>
      <c r="M311" s="83">
        <v>0</v>
      </c>
    </row>
    <row r="312" spans="1:14" s="13" customFormat="1" x14ac:dyDescent="0.25">
      <c r="A312" s="63"/>
      <c r="B312" s="62"/>
      <c r="C312" s="62"/>
      <c r="D312" s="61"/>
      <c r="E312" s="60"/>
      <c r="F312" s="79"/>
      <c r="G312" s="58" t="s">
        <v>3</v>
      </c>
      <c r="H312" s="57">
        <v>0</v>
      </c>
      <c r="I312" s="56"/>
      <c r="J312" s="55"/>
      <c r="K312" s="54">
        <v>0</v>
      </c>
      <c r="L312" s="53"/>
      <c r="M312" s="83">
        <v>20927.3</v>
      </c>
    </row>
    <row r="313" spans="1:14" s="13" customFormat="1" x14ac:dyDescent="0.25">
      <c r="A313" s="63"/>
      <c r="B313" s="62"/>
      <c r="C313" s="62"/>
      <c r="D313" s="61"/>
      <c r="E313" s="60"/>
      <c r="F313" s="79"/>
      <c r="G313" s="58" t="s">
        <v>2</v>
      </c>
      <c r="H313" s="57">
        <f>I313+K313+J313-0.1</f>
        <v>102134.19999999998</v>
      </c>
      <c r="I313" s="56">
        <v>11559.4</v>
      </c>
      <c r="J313" s="55">
        <f>100+82657.9+2500+5316.9+0.1</f>
        <v>90574.9</v>
      </c>
      <c r="K313" s="54">
        <v>0</v>
      </c>
      <c r="L313" s="53"/>
      <c r="M313" s="83">
        <f>80393.12+7921.1</f>
        <v>88314.22</v>
      </c>
    </row>
    <row r="314" spans="1:14" s="13" customFormat="1" x14ac:dyDescent="0.25">
      <c r="A314" s="63"/>
      <c r="B314" s="62"/>
      <c r="C314" s="62"/>
      <c r="D314" s="61"/>
      <c r="E314" s="60"/>
      <c r="F314" s="79"/>
      <c r="G314" s="58" t="s">
        <v>1</v>
      </c>
      <c r="H314" s="57">
        <v>0</v>
      </c>
      <c r="I314" s="56"/>
      <c r="J314" s="55"/>
      <c r="K314" s="54"/>
      <c r="L314" s="53"/>
      <c r="M314" s="83">
        <v>0</v>
      </c>
    </row>
    <row r="315" spans="1:14" s="13" customFormat="1" ht="22.5" customHeight="1" x14ac:dyDescent="0.25">
      <c r="A315" s="82"/>
      <c r="B315" s="81" t="s">
        <v>102</v>
      </c>
      <c r="C315" s="81" t="s">
        <v>17</v>
      </c>
      <c r="D315" s="61" t="s">
        <v>99</v>
      </c>
      <c r="E315" s="80">
        <v>44926</v>
      </c>
      <c r="F315" s="100" t="s">
        <v>101</v>
      </c>
      <c r="G315" s="78" t="s">
        <v>10</v>
      </c>
      <c r="H315" s="66" t="s">
        <v>10</v>
      </c>
      <c r="I315" s="45"/>
      <c r="J315" s="44"/>
      <c r="K315" s="43"/>
      <c r="L315" s="42"/>
      <c r="M315" s="77" t="s">
        <v>10</v>
      </c>
    </row>
    <row r="316" spans="1:14" s="13" customFormat="1" ht="43.5" customHeight="1" x14ac:dyDescent="0.25">
      <c r="A316" s="82"/>
      <c r="B316" s="81"/>
      <c r="C316" s="81"/>
      <c r="D316" s="61"/>
      <c r="E316" s="80"/>
      <c r="F316" s="100"/>
      <c r="G316" s="78"/>
      <c r="H316" s="66"/>
      <c r="I316" s="45"/>
      <c r="J316" s="44"/>
      <c r="K316" s="43"/>
      <c r="L316" s="42"/>
      <c r="M316" s="77"/>
    </row>
    <row r="317" spans="1:14" s="13" customFormat="1" ht="48" customHeight="1" x14ac:dyDescent="0.25">
      <c r="A317" s="82"/>
      <c r="B317" s="81"/>
      <c r="C317" s="81"/>
      <c r="D317" s="61"/>
      <c r="E317" s="80"/>
      <c r="F317" s="100"/>
      <c r="G317" s="78"/>
      <c r="H317" s="66"/>
      <c r="I317" s="45"/>
      <c r="J317" s="44"/>
      <c r="K317" s="43"/>
      <c r="L317" s="42"/>
      <c r="M317" s="77"/>
    </row>
    <row r="318" spans="1:14" s="13" customFormat="1" ht="22.5" customHeight="1" x14ac:dyDescent="0.25">
      <c r="A318" s="82"/>
      <c r="B318" s="81"/>
      <c r="C318" s="81"/>
      <c r="D318" s="61"/>
      <c r="E318" s="80"/>
      <c r="F318" s="100"/>
      <c r="G318" s="78"/>
      <c r="H318" s="66"/>
      <c r="I318" s="45"/>
      <c r="J318" s="44"/>
      <c r="K318" s="43"/>
      <c r="L318" s="42"/>
      <c r="M318" s="77"/>
      <c r="N318" s="64"/>
    </row>
    <row r="319" spans="1:14" s="13" customFormat="1" ht="48.75" customHeight="1" x14ac:dyDescent="0.25">
      <c r="A319" s="82"/>
      <c r="B319" s="81" t="s">
        <v>100</v>
      </c>
      <c r="C319" s="81" t="s">
        <v>21</v>
      </c>
      <c r="D319" s="61" t="s">
        <v>99</v>
      </c>
      <c r="E319" s="80" t="s">
        <v>98</v>
      </c>
      <c r="F319" s="100" t="s">
        <v>97</v>
      </c>
      <c r="G319" s="78" t="s">
        <v>10</v>
      </c>
      <c r="H319" s="66" t="s">
        <v>10</v>
      </c>
      <c r="I319" s="45"/>
      <c r="J319" s="44"/>
      <c r="K319" s="43"/>
      <c r="L319" s="42"/>
      <c r="M319" s="77" t="s">
        <v>10</v>
      </c>
    </row>
    <row r="320" spans="1:14" s="13" customFormat="1" ht="49.5" customHeight="1" x14ac:dyDescent="0.25">
      <c r="A320" s="82"/>
      <c r="B320" s="81"/>
      <c r="C320" s="81"/>
      <c r="D320" s="61"/>
      <c r="E320" s="80"/>
      <c r="F320" s="100"/>
      <c r="G320" s="78"/>
      <c r="H320" s="66"/>
      <c r="I320" s="45"/>
      <c r="J320" s="44"/>
      <c r="K320" s="43"/>
      <c r="L320" s="42"/>
      <c r="M320" s="77"/>
    </row>
    <row r="321" spans="1:14" s="13" customFormat="1" ht="179.25" customHeight="1" x14ac:dyDescent="0.25">
      <c r="A321" s="82"/>
      <c r="B321" s="81"/>
      <c r="C321" s="81"/>
      <c r="D321" s="61"/>
      <c r="E321" s="80"/>
      <c r="F321" s="100"/>
      <c r="G321" s="78"/>
      <c r="H321" s="66"/>
      <c r="I321" s="45"/>
      <c r="J321" s="44"/>
      <c r="K321" s="43"/>
      <c r="L321" s="42"/>
      <c r="M321" s="77"/>
    </row>
    <row r="322" spans="1:14" s="13" customFormat="1" ht="89.25" customHeight="1" x14ac:dyDescent="0.25">
      <c r="A322" s="82"/>
      <c r="B322" s="81"/>
      <c r="C322" s="81"/>
      <c r="D322" s="61"/>
      <c r="E322" s="80"/>
      <c r="F322" s="100"/>
      <c r="G322" s="78"/>
      <c r="H322" s="66"/>
      <c r="I322" s="45"/>
      <c r="J322" s="44"/>
      <c r="K322" s="43"/>
      <c r="L322" s="42"/>
      <c r="M322" s="77"/>
      <c r="N322" s="64"/>
    </row>
    <row r="323" spans="1:14" s="13" customFormat="1" ht="26.25" customHeight="1" x14ac:dyDescent="0.25">
      <c r="A323" s="63" t="s">
        <v>96</v>
      </c>
      <c r="B323" s="62" t="s">
        <v>95</v>
      </c>
      <c r="C323" s="62" t="s">
        <v>17</v>
      </c>
      <c r="D323" s="61" t="s">
        <v>73</v>
      </c>
      <c r="E323" s="60">
        <v>44926</v>
      </c>
      <c r="F323" s="59" t="s">
        <v>23</v>
      </c>
      <c r="G323" s="58" t="s">
        <v>5</v>
      </c>
      <c r="H323" s="57">
        <f>SUM(H324:H327)</f>
        <v>23576.9</v>
      </c>
      <c r="I323" s="56"/>
      <c r="J323" s="55">
        <f>J324+J325+J326+J327</f>
        <v>23576.9</v>
      </c>
      <c r="K323" s="54">
        <f>K325+K326</f>
        <v>0</v>
      </c>
      <c r="L323" s="53"/>
      <c r="M323" s="83">
        <f>SUM(M324:M327)</f>
        <v>11557.3</v>
      </c>
    </row>
    <row r="324" spans="1:14" s="13" customFormat="1" ht="21" customHeight="1" x14ac:dyDescent="0.25">
      <c r="A324" s="63"/>
      <c r="B324" s="62"/>
      <c r="C324" s="62"/>
      <c r="D324" s="61"/>
      <c r="E324" s="60"/>
      <c r="F324" s="59"/>
      <c r="G324" s="58" t="s">
        <v>4</v>
      </c>
      <c r="H324" s="57">
        <v>0</v>
      </c>
      <c r="I324" s="56"/>
      <c r="J324" s="55"/>
      <c r="K324" s="54"/>
      <c r="L324" s="53"/>
      <c r="M324" s="83">
        <v>0</v>
      </c>
    </row>
    <row r="325" spans="1:14" s="13" customFormat="1" ht="23.25" customHeight="1" x14ac:dyDescent="0.25">
      <c r="A325" s="63"/>
      <c r="B325" s="62"/>
      <c r="C325" s="62"/>
      <c r="D325" s="61"/>
      <c r="E325" s="60"/>
      <c r="F325" s="59"/>
      <c r="G325" s="58" t="s">
        <v>3</v>
      </c>
      <c r="H325" s="57">
        <f>J325</f>
        <v>22398</v>
      </c>
      <c r="I325" s="56"/>
      <c r="J325" s="55">
        <v>22398</v>
      </c>
      <c r="K325" s="54">
        <v>0</v>
      </c>
      <c r="L325" s="53"/>
      <c r="M325" s="83">
        <v>10979.4</v>
      </c>
    </row>
    <row r="326" spans="1:14" s="13" customFormat="1" x14ac:dyDescent="0.25">
      <c r="A326" s="63"/>
      <c r="B326" s="62"/>
      <c r="C326" s="62"/>
      <c r="D326" s="61"/>
      <c r="E326" s="60"/>
      <c r="F326" s="59"/>
      <c r="G326" s="58" t="s">
        <v>2</v>
      </c>
      <c r="H326" s="57">
        <f>J326</f>
        <v>1178.9000000000001</v>
      </c>
      <c r="I326" s="56">
        <v>0</v>
      </c>
      <c r="J326" s="55">
        <v>1178.9000000000001</v>
      </c>
      <c r="K326" s="54">
        <v>0</v>
      </c>
      <c r="L326" s="53"/>
      <c r="M326" s="83">
        <v>577.9</v>
      </c>
    </row>
    <row r="327" spans="1:14" s="13" customFormat="1" x14ac:dyDescent="0.25">
      <c r="A327" s="63"/>
      <c r="B327" s="62"/>
      <c r="C327" s="62"/>
      <c r="D327" s="61"/>
      <c r="E327" s="60"/>
      <c r="F327" s="59"/>
      <c r="G327" s="58" t="s">
        <v>1</v>
      </c>
      <c r="H327" s="57">
        <v>0</v>
      </c>
      <c r="I327" s="56"/>
      <c r="J327" s="55"/>
      <c r="K327" s="54"/>
      <c r="L327" s="53"/>
      <c r="M327" s="83">
        <v>0</v>
      </c>
    </row>
    <row r="328" spans="1:14" s="13" customFormat="1" ht="95.25" customHeight="1" x14ac:dyDescent="0.25">
      <c r="A328" s="82"/>
      <c r="B328" s="81" t="s">
        <v>94</v>
      </c>
      <c r="C328" s="81" t="s">
        <v>21</v>
      </c>
      <c r="D328" s="61" t="s">
        <v>73</v>
      </c>
      <c r="E328" s="90">
        <v>44607</v>
      </c>
      <c r="F328" s="90" t="s">
        <v>93</v>
      </c>
      <c r="G328" s="78" t="s">
        <v>10</v>
      </c>
      <c r="H328" s="66" t="s">
        <v>10</v>
      </c>
      <c r="I328" s="45"/>
      <c r="J328" s="44"/>
      <c r="K328" s="43"/>
      <c r="L328" s="42"/>
      <c r="M328" s="77" t="s">
        <v>10</v>
      </c>
    </row>
    <row r="329" spans="1:14" s="13" customFormat="1" ht="340.5" customHeight="1" x14ac:dyDescent="0.25">
      <c r="A329" s="82"/>
      <c r="B329" s="81"/>
      <c r="C329" s="81"/>
      <c r="D329" s="61"/>
      <c r="E329" s="90"/>
      <c r="F329" s="90"/>
      <c r="G329" s="78"/>
      <c r="H329" s="66"/>
      <c r="I329" s="45"/>
      <c r="J329" s="44"/>
      <c r="K329" s="43"/>
      <c r="L329" s="42"/>
      <c r="M329" s="77"/>
    </row>
    <row r="330" spans="1:14" s="13" customFormat="1" ht="119.25" customHeight="1" x14ac:dyDescent="0.25">
      <c r="A330" s="97"/>
      <c r="B330" s="96" t="s">
        <v>92</v>
      </c>
      <c r="C330" s="96" t="s">
        <v>21</v>
      </c>
      <c r="D330" s="47" t="s">
        <v>73</v>
      </c>
      <c r="E330" s="99" t="s">
        <v>38</v>
      </c>
      <c r="F330" s="98" t="s">
        <v>91</v>
      </c>
      <c r="G330" s="92" t="s">
        <v>10</v>
      </c>
      <c r="H330" s="46" t="s">
        <v>10</v>
      </c>
      <c r="I330" s="45"/>
      <c r="J330" s="44"/>
      <c r="K330" s="43"/>
      <c r="L330" s="42"/>
      <c r="M330" s="83" t="s">
        <v>10</v>
      </c>
    </row>
    <row r="331" spans="1:14" s="13" customFormat="1" ht="15.75" customHeight="1" x14ac:dyDescent="0.25">
      <c r="A331" s="63" t="s">
        <v>90</v>
      </c>
      <c r="B331" s="62" t="s">
        <v>89</v>
      </c>
      <c r="C331" s="62" t="s">
        <v>17</v>
      </c>
      <c r="D331" s="61" t="s">
        <v>73</v>
      </c>
      <c r="E331" s="60">
        <v>44926</v>
      </c>
      <c r="F331" s="59" t="s">
        <v>23</v>
      </c>
      <c r="G331" s="58" t="s">
        <v>5</v>
      </c>
      <c r="H331" s="57">
        <f>SUM(H332:H335)</f>
        <v>10000</v>
      </c>
      <c r="I331" s="53"/>
      <c r="J331" s="53">
        <f>J332+J333+J334+J335</f>
        <v>10000</v>
      </c>
      <c r="K331" s="53">
        <f>K333+K334</f>
        <v>0</v>
      </c>
      <c r="L331" s="53"/>
      <c r="M331" s="83">
        <f>SUM(M332:M335)</f>
        <v>2940</v>
      </c>
    </row>
    <row r="332" spans="1:14" s="13" customFormat="1" x14ac:dyDescent="0.25">
      <c r="A332" s="63"/>
      <c r="B332" s="62"/>
      <c r="C332" s="62"/>
      <c r="D332" s="61"/>
      <c r="E332" s="60"/>
      <c r="F332" s="59"/>
      <c r="G332" s="58" t="s">
        <v>4</v>
      </c>
      <c r="H332" s="57">
        <f>I332+J332+K332+L332</f>
        <v>0</v>
      </c>
      <c r="I332" s="53"/>
      <c r="J332" s="53"/>
      <c r="K332" s="53"/>
      <c r="L332" s="53"/>
      <c r="M332" s="83">
        <v>0</v>
      </c>
    </row>
    <row r="333" spans="1:14" s="13" customFormat="1" x14ac:dyDescent="0.25">
      <c r="A333" s="63"/>
      <c r="B333" s="62"/>
      <c r="C333" s="62"/>
      <c r="D333" s="61"/>
      <c r="E333" s="60"/>
      <c r="F333" s="59"/>
      <c r="G333" s="58" t="s">
        <v>3</v>
      </c>
      <c r="H333" s="57">
        <f>I333+J333+K333+L333</f>
        <v>0</v>
      </c>
      <c r="I333" s="53"/>
      <c r="J333" s="53">
        <v>0</v>
      </c>
      <c r="K333" s="53">
        <v>0</v>
      </c>
      <c r="L333" s="53"/>
      <c r="M333" s="83">
        <v>0</v>
      </c>
    </row>
    <row r="334" spans="1:14" s="13" customFormat="1" x14ac:dyDescent="0.25">
      <c r="A334" s="63"/>
      <c r="B334" s="62"/>
      <c r="C334" s="62"/>
      <c r="D334" s="61"/>
      <c r="E334" s="60"/>
      <c r="F334" s="59"/>
      <c r="G334" s="58" t="s">
        <v>2</v>
      </c>
      <c r="H334" s="57">
        <f>I334+J334+K334+L334</f>
        <v>10000</v>
      </c>
      <c r="I334" s="53">
        <v>0</v>
      </c>
      <c r="J334" s="53">
        <v>10000</v>
      </c>
      <c r="K334" s="53">
        <v>0</v>
      </c>
      <c r="L334" s="53"/>
      <c r="M334" s="83">
        <v>2940</v>
      </c>
    </row>
    <row r="335" spans="1:14" s="13" customFormat="1" x14ac:dyDescent="0.25">
      <c r="A335" s="63"/>
      <c r="B335" s="62"/>
      <c r="C335" s="62"/>
      <c r="D335" s="61"/>
      <c r="E335" s="60"/>
      <c r="F335" s="59"/>
      <c r="G335" s="58" t="s">
        <v>1</v>
      </c>
      <c r="H335" s="57">
        <f>I335+J335+K335+L335</f>
        <v>0</v>
      </c>
      <c r="I335" s="53"/>
      <c r="J335" s="53"/>
      <c r="K335" s="53"/>
      <c r="L335" s="53"/>
      <c r="M335" s="83">
        <v>0</v>
      </c>
    </row>
    <row r="336" spans="1:14" s="13" customFormat="1" ht="51.75" customHeight="1" x14ac:dyDescent="0.25">
      <c r="A336" s="97"/>
      <c r="B336" s="96" t="s">
        <v>88</v>
      </c>
      <c r="C336" s="96" t="s">
        <v>17</v>
      </c>
      <c r="D336" s="47" t="s">
        <v>73</v>
      </c>
      <c r="E336" s="94">
        <v>44926</v>
      </c>
      <c r="F336" s="93" t="s">
        <v>23</v>
      </c>
      <c r="G336" s="92" t="s">
        <v>10</v>
      </c>
      <c r="H336" s="46" t="s">
        <v>10</v>
      </c>
      <c r="I336" s="45"/>
      <c r="J336" s="44"/>
      <c r="K336" s="43"/>
      <c r="L336" s="42"/>
      <c r="M336" s="83" t="s">
        <v>10</v>
      </c>
    </row>
    <row r="337" spans="1:13" s="13" customFormat="1" ht="15.75" customHeight="1" x14ac:dyDescent="0.25">
      <c r="A337" s="88">
        <v>5</v>
      </c>
      <c r="B337" s="87" t="s">
        <v>87</v>
      </c>
      <c r="C337" s="87" t="s">
        <v>10</v>
      </c>
      <c r="D337" s="87" t="s">
        <v>86</v>
      </c>
      <c r="E337" s="86" t="s">
        <v>10</v>
      </c>
      <c r="F337" s="85" t="s">
        <v>10</v>
      </c>
      <c r="G337" s="84" t="s">
        <v>5</v>
      </c>
      <c r="H337" s="33">
        <f>H340+H339</f>
        <v>63621.7</v>
      </c>
      <c r="I337" s="32"/>
      <c r="J337" s="32">
        <f>J340</f>
        <v>63621.7</v>
      </c>
      <c r="K337" s="32">
        <f>K340</f>
        <v>0</v>
      </c>
      <c r="L337" s="32"/>
      <c r="M337" s="74">
        <f>SUM(M338:M341)</f>
        <v>45496.2</v>
      </c>
    </row>
    <row r="338" spans="1:13" s="13" customFormat="1" x14ac:dyDescent="0.25">
      <c r="A338" s="88"/>
      <c r="B338" s="87"/>
      <c r="C338" s="87"/>
      <c r="D338" s="87"/>
      <c r="E338" s="86"/>
      <c r="F338" s="85"/>
      <c r="G338" s="84" t="s">
        <v>4</v>
      </c>
      <c r="H338" s="33">
        <v>0</v>
      </c>
      <c r="I338" s="32"/>
      <c r="J338" s="32"/>
      <c r="K338" s="32"/>
      <c r="L338" s="32"/>
      <c r="M338" s="74">
        <v>0</v>
      </c>
    </row>
    <row r="339" spans="1:13" s="13" customFormat="1" x14ac:dyDescent="0.25">
      <c r="A339" s="88"/>
      <c r="B339" s="87"/>
      <c r="C339" s="87"/>
      <c r="D339" s="87"/>
      <c r="E339" s="86"/>
      <c r="F339" s="85"/>
      <c r="G339" s="84" t="s">
        <v>3</v>
      </c>
      <c r="H339" s="33">
        <f>K339</f>
        <v>0</v>
      </c>
      <c r="I339" s="32"/>
      <c r="J339" s="32"/>
      <c r="K339" s="32"/>
      <c r="L339" s="32"/>
      <c r="M339" s="74">
        <f>M344+M351</f>
        <v>0</v>
      </c>
    </row>
    <row r="340" spans="1:13" s="13" customFormat="1" x14ac:dyDescent="0.25">
      <c r="A340" s="88"/>
      <c r="B340" s="87"/>
      <c r="C340" s="87"/>
      <c r="D340" s="87"/>
      <c r="E340" s="86"/>
      <c r="F340" s="85"/>
      <c r="G340" s="84" t="s">
        <v>2</v>
      </c>
      <c r="H340" s="33">
        <f>H352</f>
        <v>63621.7</v>
      </c>
      <c r="I340" s="32"/>
      <c r="J340" s="32">
        <f>J352</f>
        <v>63621.7</v>
      </c>
      <c r="K340" s="32">
        <v>0</v>
      </c>
      <c r="L340" s="32"/>
      <c r="M340" s="74">
        <f>M345+M352</f>
        <v>45496.2</v>
      </c>
    </row>
    <row r="341" spans="1:13" s="13" customFormat="1" x14ac:dyDescent="0.25">
      <c r="A341" s="88"/>
      <c r="B341" s="87"/>
      <c r="C341" s="87"/>
      <c r="D341" s="87"/>
      <c r="E341" s="86"/>
      <c r="F341" s="85"/>
      <c r="G341" s="84" t="s">
        <v>1</v>
      </c>
      <c r="H341" s="33">
        <v>0</v>
      </c>
      <c r="I341" s="32"/>
      <c r="J341" s="32"/>
      <c r="K341" s="32"/>
      <c r="L341" s="32"/>
      <c r="M341" s="74">
        <v>0</v>
      </c>
    </row>
    <row r="342" spans="1:13" s="13" customFormat="1" ht="15.75" customHeight="1" x14ac:dyDescent="0.25">
      <c r="A342" s="63" t="s">
        <v>85</v>
      </c>
      <c r="B342" s="62" t="s">
        <v>84</v>
      </c>
      <c r="C342" s="62" t="s">
        <v>17</v>
      </c>
      <c r="D342" s="61" t="s">
        <v>73</v>
      </c>
      <c r="E342" s="60">
        <v>44926</v>
      </c>
      <c r="F342" s="59" t="s">
        <v>23</v>
      </c>
      <c r="G342" s="58" t="s">
        <v>5</v>
      </c>
      <c r="H342" s="57">
        <v>0</v>
      </c>
      <c r="I342" s="56"/>
      <c r="J342" s="55"/>
      <c r="K342" s="54"/>
      <c r="L342" s="53"/>
      <c r="M342" s="83">
        <f>SUM(M343:M346)</f>
        <v>0</v>
      </c>
    </row>
    <row r="343" spans="1:13" s="13" customFormat="1" x14ac:dyDescent="0.25">
      <c r="A343" s="63"/>
      <c r="B343" s="62"/>
      <c r="C343" s="62"/>
      <c r="D343" s="61"/>
      <c r="E343" s="60"/>
      <c r="F343" s="59"/>
      <c r="G343" s="58" t="s">
        <v>4</v>
      </c>
      <c r="H343" s="57">
        <v>0</v>
      </c>
      <c r="I343" s="56"/>
      <c r="J343" s="55"/>
      <c r="K343" s="54"/>
      <c r="L343" s="53"/>
      <c r="M343" s="83">
        <v>0</v>
      </c>
    </row>
    <row r="344" spans="1:13" s="13" customFormat="1" x14ac:dyDescent="0.25">
      <c r="A344" s="63"/>
      <c r="B344" s="62"/>
      <c r="C344" s="62"/>
      <c r="D344" s="61"/>
      <c r="E344" s="60"/>
      <c r="F344" s="59"/>
      <c r="G344" s="58" t="s">
        <v>3</v>
      </c>
      <c r="H344" s="57">
        <v>0</v>
      </c>
      <c r="I344" s="56"/>
      <c r="J344" s="55"/>
      <c r="K344" s="54"/>
      <c r="L344" s="53"/>
      <c r="M344" s="83">
        <v>0</v>
      </c>
    </row>
    <row r="345" spans="1:13" s="13" customFormat="1" x14ac:dyDescent="0.25">
      <c r="A345" s="63"/>
      <c r="B345" s="62"/>
      <c r="C345" s="62"/>
      <c r="D345" s="61"/>
      <c r="E345" s="60"/>
      <c r="F345" s="59"/>
      <c r="G345" s="58" t="s">
        <v>2</v>
      </c>
      <c r="H345" s="57">
        <v>0</v>
      </c>
      <c r="I345" s="56"/>
      <c r="J345" s="55"/>
      <c r="K345" s="54"/>
      <c r="L345" s="53"/>
      <c r="M345" s="83">
        <v>0</v>
      </c>
    </row>
    <row r="346" spans="1:13" s="13" customFormat="1" x14ac:dyDescent="0.25">
      <c r="A346" s="63"/>
      <c r="B346" s="62"/>
      <c r="C346" s="62"/>
      <c r="D346" s="61"/>
      <c r="E346" s="60"/>
      <c r="F346" s="59"/>
      <c r="G346" s="58" t="s">
        <v>1</v>
      </c>
      <c r="H346" s="57">
        <v>0</v>
      </c>
      <c r="I346" s="56"/>
      <c r="J346" s="55"/>
      <c r="K346" s="54"/>
      <c r="L346" s="53"/>
      <c r="M346" s="83">
        <v>0</v>
      </c>
    </row>
    <row r="347" spans="1:13" s="13" customFormat="1" ht="168.75" customHeight="1" x14ac:dyDescent="0.25">
      <c r="A347" s="97"/>
      <c r="B347" s="96" t="s">
        <v>83</v>
      </c>
      <c r="C347" s="96" t="s">
        <v>40</v>
      </c>
      <c r="D347" s="47" t="s">
        <v>73</v>
      </c>
      <c r="E347" s="94">
        <v>44666</v>
      </c>
      <c r="F347" s="93" t="s">
        <v>82</v>
      </c>
      <c r="G347" s="92" t="s">
        <v>10</v>
      </c>
      <c r="H347" s="46" t="s">
        <v>10</v>
      </c>
      <c r="I347" s="45"/>
      <c r="J347" s="44"/>
      <c r="K347" s="43"/>
      <c r="L347" s="42"/>
      <c r="M347" s="83" t="s">
        <v>10</v>
      </c>
    </row>
    <row r="348" spans="1:13" s="13" customFormat="1" ht="282.75" customHeight="1" x14ac:dyDescent="0.25">
      <c r="A348" s="97"/>
      <c r="B348" s="96" t="s">
        <v>81</v>
      </c>
      <c r="C348" s="96" t="s">
        <v>17</v>
      </c>
      <c r="D348" s="47" t="s">
        <v>73</v>
      </c>
      <c r="E348" s="94">
        <v>44926</v>
      </c>
      <c r="F348" s="93" t="s">
        <v>80</v>
      </c>
      <c r="G348" s="92" t="s">
        <v>10</v>
      </c>
      <c r="H348" s="46" t="s">
        <v>10</v>
      </c>
      <c r="I348" s="45"/>
      <c r="J348" s="44"/>
      <c r="K348" s="43"/>
      <c r="L348" s="42"/>
      <c r="M348" s="83" t="s">
        <v>10</v>
      </c>
    </row>
    <row r="349" spans="1:13" s="13" customFormat="1" ht="15.75" customHeight="1" x14ac:dyDescent="0.25">
      <c r="A349" s="63" t="s">
        <v>79</v>
      </c>
      <c r="B349" s="62" t="s">
        <v>78</v>
      </c>
      <c r="C349" s="62" t="s">
        <v>21</v>
      </c>
      <c r="D349" s="61" t="s">
        <v>77</v>
      </c>
      <c r="E349" s="60">
        <v>44926</v>
      </c>
      <c r="F349" s="59" t="s">
        <v>23</v>
      </c>
      <c r="G349" s="58" t="s">
        <v>5</v>
      </c>
      <c r="H349" s="57">
        <f>SUM(H350:H353)</f>
        <v>63621.7</v>
      </c>
      <c r="I349" s="56"/>
      <c r="J349" s="55">
        <f>J352</f>
        <v>63621.7</v>
      </c>
      <c r="K349" s="54">
        <f>K352</f>
        <v>0</v>
      </c>
      <c r="L349" s="53"/>
      <c r="M349" s="83">
        <f>SUM(M350:M353)</f>
        <v>45496.2</v>
      </c>
    </row>
    <row r="350" spans="1:13" s="13" customFormat="1" x14ac:dyDescent="0.25">
      <c r="A350" s="63"/>
      <c r="B350" s="62"/>
      <c r="C350" s="62"/>
      <c r="D350" s="61"/>
      <c r="E350" s="60"/>
      <c r="F350" s="59"/>
      <c r="G350" s="58" t="s">
        <v>4</v>
      </c>
      <c r="H350" s="57">
        <v>0</v>
      </c>
      <c r="I350" s="56"/>
      <c r="J350" s="55"/>
      <c r="K350" s="54"/>
      <c r="L350" s="53"/>
      <c r="M350" s="91">
        <v>0</v>
      </c>
    </row>
    <row r="351" spans="1:13" s="13" customFormat="1" x14ac:dyDescent="0.25">
      <c r="A351" s="63"/>
      <c r="B351" s="62"/>
      <c r="C351" s="62"/>
      <c r="D351" s="61"/>
      <c r="E351" s="60"/>
      <c r="F351" s="59"/>
      <c r="G351" s="58" t="s">
        <v>3</v>
      </c>
      <c r="H351" s="57">
        <v>0</v>
      </c>
      <c r="I351" s="56"/>
      <c r="J351" s="55"/>
      <c r="K351" s="54"/>
      <c r="L351" s="53"/>
      <c r="M351" s="83">
        <v>0</v>
      </c>
    </row>
    <row r="352" spans="1:13" s="13" customFormat="1" x14ac:dyDescent="0.25">
      <c r="A352" s="63"/>
      <c r="B352" s="62"/>
      <c r="C352" s="62"/>
      <c r="D352" s="61"/>
      <c r="E352" s="60"/>
      <c r="F352" s="59"/>
      <c r="G352" s="58" t="s">
        <v>2</v>
      </c>
      <c r="H352" s="57">
        <f>J352+K352</f>
        <v>63621.7</v>
      </c>
      <c r="I352" s="56"/>
      <c r="J352" s="55">
        <f>63621.7</f>
        <v>63621.7</v>
      </c>
      <c r="K352" s="54">
        <v>0</v>
      </c>
      <c r="L352" s="53"/>
      <c r="M352" s="83">
        <v>45496.2</v>
      </c>
    </row>
    <row r="353" spans="1:14" s="13" customFormat="1" x14ac:dyDescent="0.25">
      <c r="A353" s="63"/>
      <c r="B353" s="62"/>
      <c r="C353" s="62"/>
      <c r="D353" s="61"/>
      <c r="E353" s="60"/>
      <c r="F353" s="59"/>
      <c r="G353" s="58" t="s">
        <v>1</v>
      </c>
      <c r="H353" s="57">
        <v>0</v>
      </c>
      <c r="I353" s="56"/>
      <c r="J353" s="55"/>
      <c r="K353" s="54"/>
      <c r="L353" s="53"/>
      <c r="M353" s="83">
        <v>0</v>
      </c>
    </row>
    <row r="354" spans="1:14" s="13" customFormat="1" ht="132" customHeight="1" x14ac:dyDescent="0.25">
      <c r="A354" s="97"/>
      <c r="B354" s="96" t="s">
        <v>76</v>
      </c>
      <c r="C354" s="96" t="s">
        <v>21</v>
      </c>
      <c r="D354" s="47" t="s">
        <v>73</v>
      </c>
      <c r="E354" s="94">
        <v>44701</v>
      </c>
      <c r="F354" s="93" t="s">
        <v>75</v>
      </c>
      <c r="G354" s="92" t="s">
        <v>10</v>
      </c>
      <c r="H354" s="46" t="s">
        <v>10</v>
      </c>
      <c r="I354" s="45"/>
      <c r="J354" s="44"/>
      <c r="K354" s="43"/>
      <c r="L354" s="42"/>
      <c r="M354" s="83" t="s">
        <v>10</v>
      </c>
    </row>
    <row r="355" spans="1:14" s="13" customFormat="1" ht="100.5" customHeight="1" x14ac:dyDescent="0.25">
      <c r="A355" s="97"/>
      <c r="B355" s="96" t="s">
        <v>74</v>
      </c>
      <c r="C355" s="96" t="s">
        <v>17</v>
      </c>
      <c r="D355" s="47" t="s">
        <v>73</v>
      </c>
      <c r="E355" s="94" t="s">
        <v>72</v>
      </c>
      <c r="F355" s="93" t="s">
        <v>23</v>
      </c>
      <c r="G355" s="92" t="s">
        <v>10</v>
      </c>
      <c r="H355" s="46" t="s">
        <v>10</v>
      </c>
      <c r="I355" s="45"/>
      <c r="J355" s="44"/>
      <c r="K355" s="43"/>
      <c r="L355" s="42"/>
      <c r="M355" s="83" t="s">
        <v>10</v>
      </c>
    </row>
    <row r="356" spans="1:14" s="13" customFormat="1" ht="23.25" customHeight="1" x14ac:dyDescent="0.25">
      <c r="A356" s="88">
        <v>6</v>
      </c>
      <c r="B356" s="87" t="s">
        <v>71</v>
      </c>
      <c r="C356" s="87" t="s">
        <v>10</v>
      </c>
      <c r="D356" s="87" t="s">
        <v>70</v>
      </c>
      <c r="E356" s="86" t="s">
        <v>10</v>
      </c>
      <c r="F356" s="85" t="s">
        <v>10</v>
      </c>
      <c r="G356" s="84" t="s">
        <v>5</v>
      </c>
      <c r="H356" s="33">
        <f>SUM(H357:H360)</f>
        <v>28479.7</v>
      </c>
      <c r="I356" s="32">
        <f>I359</f>
        <v>2976.3</v>
      </c>
      <c r="J356" s="32"/>
      <c r="K356" s="32">
        <f>K359</f>
        <v>30503.4</v>
      </c>
      <c r="L356" s="32"/>
      <c r="M356" s="74">
        <f>M368</f>
        <v>25939.7</v>
      </c>
    </row>
    <row r="357" spans="1:14" s="13" customFormat="1" x14ac:dyDescent="0.25">
      <c r="A357" s="88"/>
      <c r="B357" s="87"/>
      <c r="C357" s="87"/>
      <c r="D357" s="87"/>
      <c r="E357" s="86"/>
      <c r="F357" s="85"/>
      <c r="G357" s="84" t="s">
        <v>4</v>
      </c>
      <c r="H357" s="33">
        <f>I357+K357</f>
        <v>0</v>
      </c>
      <c r="I357" s="32"/>
      <c r="J357" s="32"/>
      <c r="K357" s="32"/>
      <c r="L357" s="32"/>
      <c r="M357" s="74">
        <v>0</v>
      </c>
    </row>
    <row r="358" spans="1:14" s="13" customFormat="1" x14ac:dyDescent="0.25">
      <c r="A358" s="88"/>
      <c r="B358" s="87"/>
      <c r="C358" s="87"/>
      <c r="D358" s="87"/>
      <c r="E358" s="86"/>
      <c r="F358" s="85"/>
      <c r="G358" s="84" t="s">
        <v>3</v>
      </c>
      <c r="H358" s="33">
        <f>I358+K358</f>
        <v>0</v>
      </c>
      <c r="I358" s="32"/>
      <c r="J358" s="32"/>
      <c r="K358" s="32"/>
      <c r="L358" s="32"/>
      <c r="M358" s="74">
        <v>0</v>
      </c>
    </row>
    <row r="359" spans="1:14" s="13" customFormat="1" x14ac:dyDescent="0.25">
      <c r="A359" s="88"/>
      <c r="B359" s="87"/>
      <c r="C359" s="87"/>
      <c r="D359" s="87"/>
      <c r="E359" s="86"/>
      <c r="F359" s="85"/>
      <c r="G359" s="84" t="s">
        <v>2</v>
      </c>
      <c r="H359" s="33">
        <f>H364+H371</f>
        <v>28479.7</v>
      </c>
      <c r="I359" s="32">
        <v>2976.3</v>
      </c>
      <c r="J359" s="32"/>
      <c r="K359" s="32">
        <v>30503.4</v>
      </c>
      <c r="L359" s="32"/>
      <c r="M359" s="74">
        <f>M371</f>
        <v>25939.7</v>
      </c>
    </row>
    <row r="360" spans="1:14" s="13" customFormat="1" x14ac:dyDescent="0.25">
      <c r="A360" s="88"/>
      <c r="B360" s="87"/>
      <c r="C360" s="87"/>
      <c r="D360" s="87"/>
      <c r="E360" s="86"/>
      <c r="F360" s="85"/>
      <c r="G360" s="84" t="s">
        <v>1</v>
      </c>
      <c r="H360" s="33">
        <f>I360+K360</f>
        <v>0</v>
      </c>
      <c r="I360" s="32"/>
      <c r="J360" s="32"/>
      <c r="K360" s="32"/>
      <c r="L360" s="32"/>
      <c r="M360" s="74">
        <v>0</v>
      </c>
    </row>
    <row r="361" spans="1:14" s="13" customFormat="1" ht="15.75" customHeight="1" x14ac:dyDescent="0.25">
      <c r="A361" s="63" t="s">
        <v>69</v>
      </c>
      <c r="B361" s="62" t="s">
        <v>68</v>
      </c>
      <c r="C361" s="62" t="s">
        <v>17</v>
      </c>
      <c r="D361" s="61" t="s">
        <v>66</v>
      </c>
      <c r="E361" s="60">
        <v>44926</v>
      </c>
      <c r="F361" s="59" t="s">
        <v>23</v>
      </c>
      <c r="G361" s="58" t="s">
        <v>5</v>
      </c>
      <c r="H361" s="57">
        <v>0</v>
      </c>
      <c r="I361" s="56"/>
      <c r="J361" s="55"/>
      <c r="K361" s="54"/>
      <c r="L361" s="53"/>
      <c r="M361" s="91">
        <v>0</v>
      </c>
    </row>
    <row r="362" spans="1:14" s="13" customFormat="1" x14ac:dyDescent="0.25">
      <c r="A362" s="63"/>
      <c r="B362" s="62"/>
      <c r="C362" s="62"/>
      <c r="D362" s="61"/>
      <c r="E362" s="60"/>
      <c r="F362" s="59"/>
      <c r="G362" s="58" t="s">
        <v>4</v>
      </c>
      <c r="H362" s="57">
        <v>0</v>
      </c>
      <c r="I362" s="56"/>
      <c r="J362" s="55"/>
      <c r="K362" s="54"/>
      <c r="L362" s="53"/>
      <c r="M362" s="83">
        <v>0</v>
      </c>
    </row>
    <row r="363" spans="1:14" s="13" customFormat="1" x14ac:dyDescent="0.25">
      <c r="A363" s="63"/>
      <c r="B363" s="62"/>
      <c r="C363" s="62"/>
      <c r="D363" s="61"/>
      <c r="E363" s="60"/>
      <c r="F363" s="59"/>
      <c r="G363" s="58" t="s">
        <v>3</v>
      </c>
      <c r="H363" s="57">
        <v>0</v>
      </c>
      <c r="I363" s="56"/>
      <c r="J363" s="55"/>
      <c r="K363" s="54"/>
      <c r="L363" s="53"/>
      <c r="M363" s="83">
        <v>0</v>
      </c>
    </row>
    <row r="364" spans="1:14" s="13" customFormat="1" x14ac:dyDescent="0.25">
      <c r="A364" s="63"/>
      <c r="B364" s="62"/>
      <c r="C364" s="62"/>
      <c r="D364" s="61"/>
      <c r="E364" s="60"/>
      <c r="F364" s="59"/>
      <c r="G364" s="58" t="s">
        <v>2</v>
      </c>
      <c r="H364" s="57">
        <v>0</v>
      </c>
      <c r="I364" s="56"/>
      <c r="J364" s="55"/>
      <c r="K364" s="54"/>
      <c r="L364" s="53"/>
      <c r="M364" s="83">
        <v>0</v>
      </c>
    </row>
    <row r="365" spans="1:14" s="13" customFormat="1" ht="21" customHeight="1" x14ac:dyDescent="0.25">
      <c r="A365" s="63"/>
      <c r="B365" s="62"/>
      <c r="C365" s="62"/>
      <c r="D365" s="61"/>
      <c r="E365" s="60"/>
      <c r="F365" s="59"/>
      <c r="G365" s="58" t="s">
        <v>1</v>
      </c>
      <c r="H365" s="57">
        <v>0</v>
      </c>
      <c r="I365" s="56"/>
      <c r="J365" s="55"/>
      <c r="K365" s="54"/>
      <c r="L365" s="53"/>
      <c r="M365" s="83">
        <v>0</v>
      </c>
    </row>
    <row r="366" spans="1:14" s="13" customFormat="1" ht="98.25" customHeight="1" x14ac:dyDescent="0.25">
      <c r="A366" s="82"/>
      <c r="B366" s="81" t="s">
        <v>67</v>
      </c>
      <c r="C366" s="81" t="s">
        <v>21</v>
      </c>
      <c r="D366" s="78" t="s">
        <v>66</v>
      </c>
      <c r="E366" s="80" t="s">
        <v>65</v>
      </c>
      <c r="F366" s="90" t="s">
        <v>64</v>
      </c>
      <c r="G366" s="78" t="s">
        <v>10</v>
      </c>
      <c r="H366" s="66" t="s">
        <v>10</v>
      </c>
      <c r="I366" s="45"/>
      <c r="J366" s="44"/>
      <c r="K366" s="43"/>
      <c r="L366" s="42"/>
      <c r="M366" s="77" t="s">
        <v>10</v>
      </c>
    </row>
    <row r="367" spans="1:14" s="13" customFormat="1" ht="121.5" customHeight="1" x14ac:dyDescent="0.25">
      <c r="A367" s="82"/>
      <c r="B367" s="81"/>
      <c r="C367" s="81"/>
      <c r="D367" s="78"/>
      <c r="E367" s="80"/>
      <c r="F367" s="90"/>
      <c r="G367" s="78"/>
      <c r="H367" s="66"/>
      <c r="I367" s="45"/>
      <c r="J367" s="44"/>
      <c r="K367" s="43"/>
      <c r="L367" s="42"/>
      <c r="M367" s="77"/>
      <c r="N367" s="64"/>
    </row>
    <row r="368" spans="1:14" s="13" customFormat="1" ht="15.75" customHeight="1" x14ac:dyDescent="0.25">
      <c r="A368" s="63" t="s">
        <v>63</v>
      </c>
      <c r="B368" s="62" t="s">
        <v>62</v>
      </c>
      <c r="C368" s="62" t="s">
        <v>17</v>
      </c>
      <c r="D368" s="61" t="s">
        <v>61</v>
      </c>
      <c r="E368" s="60">
        <v>44926</v>
      </c>
      <c r="F368" s="59" t="s">
        <v>23</v>
      </c>
      <c r="G368" s="58" t="s">
        <v>5</v>
      </c>
      <c r="H368" s="57">
        <f>SUM(H369:H372)</f>
        <v>28479.7</v>
      </c>
      <c r="I368" s="56">
        <f>I371</f>
        <v>2976.3</v>
      </c>
      <c r="J368" s="55"/>
      <c r="K368" s="54">
        <f>K371</f>
        <v>30503.4</v>
      </c>
      <c r="L368" s="53"/>
      <c r="M368" s="83">
        <f>SUM(M369:M372)</f>
        <v>25939.7</v>
      </c>
    </row>
    <row r="369" spans="1:14" s="13" customFormat="1" x14ac:dyDescent="0.25">
      <c r="A369" s="63"/>
      <c r="B369" s="62"/>
      <c r="C369" s="62"/>
      <c r="D369" s="61"/>
      <c r="E369" s="60"/>
      <c r="F369" s="59"/>
      <c r="G369" s="58" t="s">
        <v>4</v>
      </c>
      <c r="H369" s="57">
        <v>0</v>
      </c>
      <c r="I369" s="56"/>
      <c r="J369" s="55"/>
      <c r="K369" s="54"/>
      <c r="L369" s="53"/>
      <c r="M369" s="83">
        <v>0</v>
      </c>
    </row>
    <row r="370" spans="1:14" s="13" customFormat="1" x14ac:dyDescent="0.25">
      <c r="A370" s="63"/>
      <c r="B370" s="62"/>
      <c r="C370" s="62"/>
      <c r="D370" s="61"/>
      <c r="E370" s="60"/>
      <c r="F370" s="59"/>
      <c r="G370" s="58" t="s">
        <v>3</v>
      </c>
      <c r="H370" s="57">
        <v>0</v>
      </c>
      <c r="I370" s="56"/>
      <c r="J370" s="55"/>
      <c r="K370" s="54"/>
      <c r="L370" s="53"/>
      <c r="M370" s="83">
        <v>0</v>
      </c>
    </row>
    <row r="371" spans="1:14" s="13" customFormat="1" x14ac:dyDescent="0.25">
      <c r="A371" s="63"/>
      <c r="B371" s="62"/>
      <c r="C371" s="62"/>
      <c r="D371" s="61"/>
      <c r="E371" s="60"/>
      <c r="F371" s="59"/>
      <c r="G371" s="58" t="s">
        <v>2</v>
      </c>
      <c r="H371" s="57">
        <v>28479.7</v>
      </c>
      <c r="I371" s="56">
        <v>2976.3</v>
      </c>
      <c r="J371" s="55"/>
      <c r="K371" s="54">
        <v>30503.4</v>
      </c>
      <c r="L371" s="53"/>
      <c r="M371" s="83">
        <v>25939.7</v>
      </c>
    </row>
    <row r="372" spans="1:14" s="13" customFormat="1" x14ac:dyDescent="0.25">
      <c r="A372" s="63"/>
      <c r="B372" s="62"/>
      <c r="C372" s="62"/>
      <c r="D372" s="61"/>
      <c r="E372" s="60"/>
      <c r="F372" s="59"/>
      <c r="G372" s="58" t="s">
        <v>1</v>
      </c>
      <c r="H372" s="57">
        <v>0</v>
      </c>
      <c r="I372" s="56"/>
      <c r="J372" s="55"/>
      <c r="K372" s="54"/>
      <c r="L372" s="53"/>
      <c r="M372" s="83">
        <v>0</v>
      </c>
    </row>
    <row r="373" spans="1:14" s="13" customFormat="1" ht="78.75" customHeight="1" x14ac:dyDescent="0.25">
      <c r="A373" s="97"/>
      <c r="B373" s="96" t="s">
        <v>60</v>
      </c>
      <c r="C373" s="96" t="s">
        <v>21</v>
      </c>
      <c r="D373" s="95" t="s">
        <v>59</v>
      </c>
      <c r="E373" s="94">
        <v>44620</v>
      </c>
      <c r="F373" s="93" t="s">
        <v>58</v>
      </c>
      <c r="G373" s="92" t="s">
        <v>10</v>
      </c>
      <c r="H373" s="46" t="s">
        <v>10</v>
      </c>
      <c r="I373" s="45"/>
      <c r="J373" s="44"/>
      <c r="K373" s="43"/>
      <c r="L373" s="42"/>
      <c r="M373" s="91" t="s">
        <v>10</v>
      </c>
    </row>
    <row r="374" spans="1:14" s="13" customFormat="1" ht="269.25" customHeight="1" x14ac:dyDescent="0.25">
      <c r="A374" s="82"/>
      <c r="B374" s="81" t="s">
        <v>57</v>
      </c>
      <c r="C374" s="81" t="s">
        <v>17</v>
      </c>
      <c r="D374" s="78" t="s">
        <v>56</v>
      </c>
      <c r="E374" s="80">
        <v>44926</v>
      </c>
      <c r="F374" s="90" t="s">
        <v>55</v>
      </c>
      <c r="G374" s="78" t="s">
        <v>10</v>
      </c>
      <c r="H374" s="66" t="s">
        <v>10</v>
      </c>
      <c r="I374" s="45"/>
      <c r="J374" s="44"/>
      <c r="K374" s="43"/>
      <c r="L374" s="42"/>
      <c r="M374" s="89" t="s">
        <v>10</v>
      </c>
      <c r="N374" s="40"/>
    </row>
    <row r="375" spans="1:14" s="13" customFormat="1" ht="74.25" customHeight="1" x14ac:dyDescent="0.25">
      <c r="A375" s="82"/>
      <c r="B375" s="81"/>
      <c r="C375" s="81"/>
      <c r="D375" s="78"/>
      <c r="E375" s="80"/>
      <c r="F375" s="90"/>
      <c r="G375" s="78"/>
      <c r="H375" s="66"/>
      <c r="I375" s="45"/>
      <c r="J375" s="44"/>
      <c r="K375" s="43"/>
      <c r="L375" s="42"/>
      <c r="M375" s="89"/>
      <c r="N375" s="64"/>
    </row>
    <row r="376" spans="1:14" s="13" customFormat="1" ht="15.75" customHeight="1" x14ac:dyDescent="0.25">
      <c r="A376" s="88">
        <v>7</v>
      </c>
      <c r="B376" s="87" t="s">
        <v>54</v>
      </c>
      <c r="C376" s="87" t="s">
        <v>10</v>
      </c>
      <c r="D376" s="87" t="s">
        <v>35</v>
      </c>
      <c r="E376" s="86" t="s">
        <v>10</v>
      </c>
      <c r="F376" s="85" t="s">
        <v>10</v>
      </c>
      <c r="G376" s="84" t="s">
        <v>5</v>
      </c>
      <c r="H376" s="33">
        <f>SUM(H377:H380)</f>
        <v>3495.3</v>
      </c>
      <c r="I376" s="32">
        <f>I379</f>
        <v>1133.0999999999999</v>
      </c>
      <c r="J376" s="32"/>
      <c r="K376" s="32">
        <f>K379</f>
        <v>4400</v>
      </c>
      <c r="L376" s="32"/>
      <c r="M376" s="74">
        <f>SUM(M377:M380)</f>
        <v>2394.3000000000002</v>
      </c>
    </row>
    <row r="377" spans="1:14" s="13" customFormat="1" x14ac:dyDescent="0.25">
      <c r="A377" s="88"/>
      <c r="B377" s="87"/>
      <c r="C377" s="87"/>
      <c r="D377" s="87"/>
      <c r="E377" s="86"/>
      <c r="F377" s="85"/>
      <c r="G377" s="84" t="s">
        <v>4</v>
      </c>
      <c r="H377" s="33">
        <v>0</v>
      </c>
      <c r="I377" s="32"/>
      <c r="J377" s="32"/>
      <c r="K377" s="32"/>
      <c r="L377" s="32"/>
      <c r="M377" s="76">
        <v>0</v>
      </c>
    </row>
    <row r="378" spans="1:14" s="13" customFormat="1" x14ac:dyDescent="0.25">
      <c r="A378" s="88"/>
      <c r="B378" s="87"/>
      <c r="C378" s="87"/>
      <c r="D378" s="87"/>
      <c r="E378" s="86"/>
      <c r="F378" s="85"/>
      <c r="G378" s="84" t="s">
        <v>3</v>
      </c>
      <c r="H378" s="33">
        <v>0</v>
      </c>
      <c r="I378" s="32"/>
      <c r="J378" s="32"/>
      <c r="K378" s="32"/>
      <c r="L378" s="32"/>
      <c r="M378" s="76">
        <v>0</v>
      </c>
    </row>
    <row r="379" spans="1:14" s="13" customFormat="1" x14ac:dyDescent="0.25">
      <c r="A379" s="88"/>
      <c r="B379" s="87"/>
      <c r="C379" s="87"/>
      <c r="D379" s="87"/>
      <c r="E379" s="86"/>
      <c r="F379" s="85"/>
      <c r="G379" s="84" t="s">
        <v>2</v>
      </c>
      <c r="H379" s="33">
        <f>H384</f>
        <v>3495.3</v>
      </c>
      <c r="I379" s="32">
        <f>I384</f>
        <v>1133.0999999999999</v>
      </c>
      <c r="J379" s="32"/>
      <c r="K379" s="32">
        <v>4400</v>
      </c>
      <c r="L379" s="32"/>
      <c r="M379" s="74">
        <f>M384</f>
        <v>2394.3000000000002</v>
      </c>
    </row>
    <row r="380" spans="1:14" s="13" customFormat="1" x14ac:dyDescent="0.25">
      <c r="A380" s="88"/>
      <c r="B380" s="87"/>
      <c r="C380" s="87"/>
      <c r="D380" s="87"/>
      <c r="E380" s="86"/>
      <c r="F380" s="85"/>
      <c r="G380" s="84" t="s">
        <v>1</v>
      </c>
      <c r="H380" s="33">
        <v>0</v>
      </c>
      <c r="I380" s="32"/>
      <c r="J380" s="32"/>
      <c r="K380" s="32"/>
      <c r="L380" s="32"/>
      <c r="M380" s="74">
        <v>0</v>
      </c>
    </row>
    <row r="381" spans="1:14" s="13" customFormat="1" ht="25.5" customHeight="1" x14ac:dyDescent="0.25">
      <c r="A381" s="63" t="s">
        <v>53</v>
      </c>
      <c r="B381" s="62" t="s">
        <v>52</v>
      </c>
      <c r="C381" s="62" t="s">
        <v>17</v>
      </c>
      <c r="D381" s="61" t="s">
        <v>51</v>
      </c>
      <c r="E381" s="60">
        <v>44926</v>
      </c>
      <c r="F381" s="59" t="s">
        <v>50</v>
      </c>
      <c r="G381" s="58" t="s">
        <v>5</v>
      </c>
      <c r="H381" s="57">
        <f>SUM(H382:H385)</f>
        <v>3495.3</v>
      </c>
      <c r="I381" s="56">
        <f>I384</f>
        <v>1133.0999999999999</v>
      </c>
      <c r="J381" s="55"/>
      <c r="K381" s="54">
        <f>K384</f>
        <v>4400</v>
      </c>
      <c r="L381" s="53"/>
      <c r="M381" s="83">
        <f>SUM(M382:M385)</f>
        <v>2394.3000000000002</v>
      </c>
      <c r="N381" s="40"/>
    </row>
    <row r="382" spans="1:14" s="13" customFormat="1" ht="20.25" customHeight="1" x14ac:dyDescent="0.25">
      <c r="A382" s="63"/>
      <c r="B382" s="62"/>
      <c r="C382" s="62"/>
      <c r="D382" s="61"/>
      <c r="E382" s="60"/>
      <c r="F382" s="59"/>
      <c r="G382" s="58" t="s">
        <v>4</v>
      </c>
      <c r="H382" s="57">
        <v>0</v>
      </c>
      <c r="I382" s="56"/>
      <c r="J382" s="55"/>
      <c r="K382" s="54"/>
      <c r="L382" s="53"/>
      <c r="M382" s="83">
        <v>0</v>
      </c>
      <c r="N382" s="40"/>
    </row>
    <row r="383" spans="1:14" s="13" customFormat="1" x14ac:dyDescent="0.25">
      <c r="A383" s="63"/>
      <c r="B383" s="62"/>
      <c r="C383" s="62"/>
      <c r="D383" s="61"/>
      <c r="E383" s="60"/>
      <c r="F383" s="59"/>
      <c r="G383" s="58" t="s">
        <v>3</v>
      </c>
      <c r="H383" s="57">
        <v>0</v>
      </c>
      <c r="I383" s="56"/>
      <c r="J383" s="55"/>
      <c r="K383" s="54"/>
      <c r="L383" s="53"/>
      <c r="M383" s="83">
        <v>0</v>
      </c>
    </row>
    <row r="384" spans="1:14" s="13" customFormat="1" x14ac:dyDescent="0.25">
      <c r="A384" s="63"/>
      <c r="B384" s="62"/>
      <c r="C384" s="62"/>
      <c r="D384" s="61"/>
      <c r="E384" s="60"/>
      <c r="F384" s="59"/>
      <c r="G384" s="58" t="s">
        <v>2</v>
      </c>
      <c r="H384" s="57">
        <v>3495.3</v>
      </c>
      <c r="I384" s="56">
        <v>1133.0999999999999</v>
      </c>
      <c r="J384" s="55"/>
      <c r="K384" s="54">
        <v>4400</v>
      </c>
      <c r="L384" s="53"/>
      <c r="M384" s="83">
        <v>2394.3000000000002</v>
      </c>
    </row>
    <row r="385" spans="1:14" s="13" customFormat="1" ht="21" customHeight="1" x14ac:dyDescent="0.25">
      <c r="A385" s="63"/>
      <c r="B385" s="62"/>
      <c r="C385" s="62"/>
      <c r="D385" s="61"/>
      <c r="E385" s="60"/>
      <c r="F385" s="59"/>
      <c r="G385" s="58" t="s">
        <v>1</v>
      </c>
      <c r="H385" s="57">
        <v>0</v>
      </c>
      <c r="I385" s="56"/>
      <c r="J385" s="55"/>
      <c r="K385" s="54"/>
      <c r="L385" s="53"/>
      <c r="M385" s="83">
        <v>0</v>
      </c>
    </row>
    <row r="386" spans="1:14" s="13" customFormat="1" ht="201.75" customHeight="1" x14ac:dyDescent="0.25">
      <c r="A386" s="82"/>
      <c r="B386" s="81" t="s">
        <v>49</v>
      </c>
      <c r="C386" s="62" t="s">
        <v>21</v>
      </c>
      <c r="D386" s="70" t="s">
        <v>48</v>
      </c>
      <c r="E386" s="80" t="s">
        <v>47</v>
      </c>
      <c r="F386" s="79" t="s">
        <v>46</v>
      </c>
      <c r="G386" s="78" t="s">
        <v>10</v>
      </c>
      <c r="H386" s="66" t="s">
        <v>10</v>
      </c>
      <c r="I386" s="56"/>
      <c r="J386" s="55"/>
      <c r="K386" s="54"/>
      <c r="L386" s="53"/>
      <c r="M386" s="77" t="s">
        <v>10</v>
      </c>
      <c r="N386" s="40"/>
    </row>
    <row r="387" spans="1:14" s="13" customFormat="1" ht="84" customHeight="1" x14ac:dyDescent="0.25">
      <c r="A387" s="82"/>
      <c r="B387" s="81"/>
      <c r="C387" s="62"/>
      <c r="D387" s="70"/>
      <c r="E387" s="80"/>
      <c r="F387" s="79"/>
      <c r="G387" s="78"/>
      <c r="H387" s="66"/>
      <c r="I387" s="45"/>
      <c r="J387" s="44"/>
      <c r="K387" s="43"/>
      <c r="L387" s="42"/>
      <c r="M387" s="77"/>
      <c r="N387" s="64"/>
    </row>
    <row r="388" spans="1:14" s="13" customFormat="1" ht="15" customHeight="1" x14ac:dyDescent="0.25">
      <c r="A388" s="39" t="s">
        <v>45</v>
      </c>
      <c r="B388" s="39"/>
      <c r="C388" s="39"/>
      <c r="D388" s="39"/>
      <c r="E388" s="39"/>
      <c r="F388" s="39"/>
      <c r="G388" s="39"/>
      <c r="H388" s="39"/>
      <c r="I388" s="39"/>
      <c r="J388" s="39"/>
      <c r="K388" s="39"/>
      <c r="L388" s="39"/>
      <c r="M388" s="39"/>
    </row>
    <row r="389" spans="1:14" s="13" customFormat="1" ht="12.75" hidden="1" customHeight="1" x14ac:dyDescent="0.25">
      <c r="A389" s="39"/>
      <c r="B389" s="39"/>
      <c r="C389" s="39"/>
      <c r="D389" s="39"/>
      <c r="E389" s="39"/>
      <c r="F389" s="39"/>
      <c r="G389" s="39"/>
      <c r="H389" s="39"/>
      <c r="I389" s="39"/>
      <c r="J389" s="39"/>
      <c r="K389" s="39"/>
      <c r="L389" s="39"/>
      <c r="M389" s="39"/>
    </row>
    <row r="390" spans="1:14" s="13" customFormat="1" ht="15.75" hidden="1" customHeight="1" x14ac:dyDescent="0.25">
      <c r="A390" s="39"/>
      <c r="B390" s="39"/>
      <c r="C390" s="39"/>
      <c r="D390" s="39"/>
      <c r="E390" s="39"/>
      <c r="F390" s="39"/>
      <c r="G390" s="39"/>
      <c r="H390" s="39"/>
      <c r="I390" s="39"/>
      <c r="J390" s="39"/>
      <c r="K390" s="39"/>
      <c r="L390" s="39"/>
      <c r="M390" s="39"/>
    </row>
    <row r="391" spans="1:14" s="13" customFormat="1" ht="15.75" hidden="1" customHeight="1" x14ac:dyDescent="0.25">
      <c r="A391" s="39"/>
      <c r="B391" s="39"/>
      <c r="C391" s="39"/>
      <c r="D391" s="39"/>
      <c r="E391" s="39"/>
      <c r="F391" s="39"/>
      <c r="G391" s="39"/>
      <c r="H391" s="39"/>
      <c r="I391" s="39"/>
      <c r="J391" s="39"/>
      <c r="K391" s="39"/>
      <c r="L391" s="39"/>
      <c r="M391" s="39"/>
    </row>
    <row r="392" spans="1:14" s="13" customFormat="1" ht="3.75" customHeight="1" x14ac:dyDescent="0.25">
      <c r="A392" s="39"/>
      <c r="B392" s="39"/>
      <c r="C392" s="39"/>
      <c r="D392" s="39"/>
      <c r="E392" s="39"/>
      <c r="F392" s="39"/>
      <c r="G392" s="39"/>
      <c r="H392" s="39"/>
      <c r="I392" s="39"/>
      <c r="J392" s="39"/>
      <c r="K392" s="39"/>
      <c r="L392" s="39"/>
      <c r="M392" s="39"/>
    </row>
    <row r="393" spans="1:14" s="13" customFormat="1" ht="56.25" customHeight="1" x14ac:dyDescent="0.25">
      <c r="A393" s="38">
        <v>1</v>
      </c>
      <c r="B393" s="37" t="s">
        <v>44</v>
      </c>
      <c r="C393" s="37" t="s">
        <v>10</v>
      </c>
      <c r="D393" s="37" t="s">
        <v>39</v>
      </c>
      <c r="E393" s="36" t="s">
        <v>10</v>
      </c>
      <c r="F393" s="35" t="s">
        <v>10</v>
      </c>
      <c r="G393" s="34" t="s">
        <v>5</v>
      </c>
      <c r="H393" s="33">
        <v>0</v>
      </c>
      <c r="I393" s="75"/>
      <c r="J393" s="75"/>
      <c r="K393" s="75"/>
      <c r="L393" s="75"/>
      <c r="M393" s="76">
        <v>0</v>
      </c>
    </row>
    <row r="394" spans="1:14" s="13" customFormat="1" x14ac:dyDescent="0.25">
      <c r="A394" s="38"/>
      <c r="B394" s="37"/>
      <c r="C394" s="37"/>
      <c r="D394" s="37"/>
      <c r="E394" s="36"/>
      <c r="F394" s="35"/>
      <c r="G394" s="34" t="s">
        <v>4</v>
      </c>
      <c r="H394" s="33">
        <v>0</v>
      </c>
      <c r="I394" s="75"/>
      <c r="J394" s="75"/>
      <c r="K394" s="75"/>
      <c r="L394" s="75"/>
      <c r="M394" s="74">
        <v>0</v>
      </c>
    </row>
    <row r="395" spans="1:14" s="13" customFormat="1" x14ac:dyDescent="0.25">
      <c r="A395" s="38"/>
      <c r="B395" s="37"/>
      <c r="C395" s="37"/>
      <c r="D395" s="37"/>
      <c r="E395" s="36"/>
      <c r="F395" s="35"/>
      <c r="G395" s="34" t="s">
        <v>3</v>
      </c>
      <c r="H395" s="33">
        <v>0</v>
      </c>
      <c r="I395" s="75"/>
      <c r="J395" s="75"/>
      <c r="K395" s="75"/>
      <c r="L395" s="75"/>
      <c r="M395" s="74">
        <v>0</v>
      </c>
    </row>
    <row r="396" spans="1:14" s="13" customFormat="1" x14ac:dyDescent="0.25">
      <c r="A396" s="38"/>
      <c r="B396" s="37"/>
      <c r="C396" s="37"/>
      <c r="D396" s="37"/>
      <c r="E396" s="36"/>
      <c r="F396" s="35"/>
      <c r="G396" s="34" t="s">
        <v>2</v>
      </c>
      <c r="H396" s="33">
        <v>0</v>
      </c>
      <c r="I396" s="75"/>
      <c r="J396" s="75"/>
      <c r="K396" s="75"/>
      <c r="L396" s="75"/>
      <c r="M396" s="74">
        <v>0</v>
      </c>
    </row>
    <row r="397" spans="1:14" s="13" customFormat="1" ht="41.25" customHeight="1" x14ac:dyDescent="0.25">
      <c r="A397" s="38"/>
      <c r="B397" s="37"/>
      <c r="C397" s="37"/>
      <c r="D397" s="37"/>
      <c r="E397" s="36"/>
      <c r="F397" s="35"/>
      <c r="G397" s="34" t="s">
        <v>1</v>
      </c>
      <c r="H397" s="33">
        <v>0</v>
      </c>
      <c r="I397" s="75"/>
      <c r="J397" s="75"/>
      <c r="K397" s="75"/>
      <c r="L397" s="75"/>
      <c r="M397" s="74">
        <v>0</v>
      </c>
    </row>
    <row r="398" spans="1:14" s="13" customFormat="1" ht="15.75" customHeight="1" x14ac:dyDescent="0.25">
      <c r="A398" s="63" t="s">
        <v>43</v>
      </c>
      <c r="B398" s="62" t="s">
        <v>42</v>
      </c>
      <c r="C398" s="62" t="s">
        <v>17</v>
      </c>
      <c r="D398" s="61" t="s">
        <v>39</v>
      </c>
      <c r="E398" s="72">
        <v>44926</v>
      </c>
      <c r="F398" s="59" t="s">
        <v>23</v>
      </c>
      <c r="G398" s="58" t="s">
        <v>5</v>
      </c>
      <c r="H398" s="57">
        <v>0</v>
      </c>
      <c r="I398" s="56"/>
      <c r="J398" s="55"/>
      <c r="K398" s="54"/>
      <c r="L398" s="53"/>
      <c r="M398" s="73">
        <v>0</v>
      </c>
    </row>
    <row r="399" spans="1:14" s="13" customFormat="1" x14ac:dyDescent="0.25">
      <c r="A399" s="63"/>
      <c r="B399" s="62"/>
      <c r="C399" s="62"/>
      <c r="D399" s="61"/>
      <c r="E399" s="72"/>
      <c r="F399" s="59"/>
      <c r="G399" s="58" t="s">
        <v>4</v>
      </c>
      <c r="H399" s="57">
        <v>0</v>
      </c>
      <c r="I399" s="56"/>
      <c r="J399" s="55"/>
      <c r="K399" s="54"/>
      <c r="L399" s="53"/>
      <c r="M399" s="18">
        <v>0</v>
      </c>
    </row>
    <row r="400" spans="1:14" s="13" customFormat="1" x14ac:dyDescent="0.25">
      <c r="A400" s="63"/>
      <c r="B400" s="62"/>
      <c r="C400" s="62"/>
      <c r="D400" s="61"/>
      <c r="E400" s="72"/>
      <c r="F400" s="59"/>
      <c r="G400" s="58" t="s">
        <v>3</v>
      </c>
      <c r="H400" s="57">
        <v>0</v>
      </c>
      <c r="I400" s="56"/>
      <c r="J400" s="55"/>
      <c r="K400" s="54"/>
      <c r="L400" s="53"/>
      <c r="M400" s="18">
        <v>0</v>
      </c>
    </row>
    <row r="401" spans="1:14" s="13" customFormat="1" x14ac:dyDescent="0.25">
      <c r="A401" s="63"/>
      <c r="B401" s="62"/>
      <c r="C401" s="62"/>
      <c r="D401" s="61"/>
      <c r="E401" s="72"/>
      <c r="F401" s="59"/>
      <c r="G401" s="58" t="s">
        <v>2</v>
      </c>
      <c r="H401" s="57">
        <v>0</v>
      </c>
      <c r="I401" s="56"/>
      <c r="J401" s="55"/>
      <c r="K401" s="54"/>
      <c r="L401" s="53"/>
      <c r="M401" s="18">
        <v>0</v>
      </c>
    </row>
    <row r="402" spans="1:14" s="13" customFormat="1" ht="35.25" customHeight="1" x14ac:dyDescent="0.25">
      <c r="A402" s="63"/>
      <c r="B402" s="62"/>
      <c r="C402" s="62"/>
      <c r="D402" s="61"/>
      <c r="E402" s="72"/>
      <c r="F402" s="59"/>
      <c r="G402" s="58" t="s">
        <v>1</v>
      </c>
      <c r="H402" s="57">
        <v>0</v>
      </c>
      <c r="I402" s="56"/>
      <c r="J402" s="55"/>
      <c r="K402" s="54"/>
      <c r="L402" s="53"/>
      <c r="M402" s="18">
        <v>0</v>
      </c>
    </row>
    <row r="403" spans="1:14" s="13" customFormat="1" ht="47.25" x14ac:dyDescent="0.25">
      <c r="A403" s="51"/>
      <c r="B403" s="50" t="s">
        <v>41</v>
      </c>
      <c r="C403" s="50" t="s">
        <v>40</v>
      </c>
      <c r="D403" s="47" t="s">
        <v>39</v>
      </c>
      <c r="E403" s="49" t="s">
        <v>38</v>
      </c>
      <c r="F403" s="52" t="s">
        <v>37</v>
      </c>
      <c r="G403" s="47" t="s">
        <v>10</v>
      </c>
      <c r="H403" s="46" t="s">
        <v>10</v>
      </c>
      <c r="I403" s="45"/>
      <c r="J403" s="44"/>
      <c r="K403" s="43"/>
      <c r="L403" s="42"/>
      <c r="M403" s="41" t="s">
        <v>10</v>
      </c>
    </row>
    <row r="404" spans="1:14" s="13" customFormat="1" ht="15.75" customHeight="1" x14ac:dyDescent="0.25">
      <c r="A404" s="38">
        <v>2</v>
      </c>
      <c r="B404" s="37" t="s">
        <v>36</v>
      </c>
      <c r="C404" s="37" t="s">
        <v>10</v>
      </c>
      <c r="D404" s="37" t="s">
        <v>35</v>
      </c>
      <c r="E404" s="36" t="s">
        <v>10</v>
      </c>
      <c r="F404" s="35" t="s">
        <v>10</v>
      </c>
      <c r="G404" s="71" t="s">
        <v>5</v>
      </c>
      <c r="H404" s="33">
        <f>SUM(H405:H408)</f>
        <v>590</v>
      </c>
      <c r="I404" s="32">
        <f>I407</f>
        <v>520</v>
      </c>
      <c r="J404" s="32"/>
      <c r="K404" s="32">
        <f>K407</f>
        <v>70</v>
      </c>
      <c r="L404" s="32"/>
      <c r="M404" s="31">
        <f>SUM(M405:M408)</f>
        <v>714.4</v>
      </c>
    </row>
    <row r="405" spans="1:14" s="13" customFormat="1" x14ac:dyDescent="0.25">
      <c r="A405" s="38"/>
      <c r="B405" s="37"/>
      <c r="C405" s="37"/>
      <c r="D405" s="37"/>
      <c r="E405" s="36"/>
      <c r="F405" s="35"/>
      <c r="G405" s="71" t="s">
        <v>4</v>
      </c>
      <c r="H405" s="33">
        <v>0</v>
      </c>
      <c r="I405" s="32"/>
      <c r="J405" s="32"/>
      <c r="K405" s="32"/>
      <c r="L405" s="32"/>
      <c r="M405" s="31">
        <v>0</v>
      </c>
    </row>
    <row r="406" spans="1:14" s="13" customFormat="1" x14ac:dyDescent="0.25">
      <c r="A406" s="38"/>
      <c r="B406" s="37"/>
      <c r="C406" s="37"/>
      <c r="D406" s="37"/>
      <c r="E406" s="36"/>
      <c r="F406" s="35"/>
      <c r="G406" s="71" t="s">
        <v>3</v>
      </c>
      <c r="H406" s="33">
        <v>0</v>
      </c>
      <c r="I406" s="32"/>
      <c r="J406" s="32"/>
      <c r="K406" s="32"/>
      <c r="L406" s="32"/>
      <c r="M406" s="31">
        <v>0</v>
      </c>
    </row>
    <row r="407" spans="1:14" s="13" customFormat="1" x14ac:dyDescent="0.25">
      <c r="A407" s="38"/>
      <c r="B407" s="37"/>
      <c r="C407" s="37"/>
      <c r="D407" s="37"/>
      <c r="E407" s="36"/>
      <c r="F407" s="35"/>
      <c r="G407" s="71" t="s">
        <v>2</v>
      </c>
      <c r="H407" s="33">
        <f>I407+K407</f>
        <v>590</v>
      </c>
      <c r="I407" s="32">
        <f>I412</f>
        <v>520</v>
      </c>
      <c r="J407" s="32"/>
      <c r="K407" s="32">
        <v>70</v>
      </c>
      <c r="L407" s="32"/>
      <c r="M407" s="31">
        <f>M412</f>
        <v>714.4</v>
      </c>
    </row>
    <row r="408" spans="1:14" s="13" customFormat="1" ht="28.5" customHeight="1" x14ac:dyDescent="0.25">
      <c r="A408" s="38"/>
      <c r="B408" s="37"/>
      <c r="C408" s="37"/>
      <c r="D408" s="37"/>
      <c r="E408" s="36"/>
      <c r="F408" s="35"/>
      <c r="G408" s="71" t="s">
        <v>1</v>
      </c>
      <c r="H408" s="33">
        <v>0</v>
      </c>
      <c r="I408" s="32"/>
      <c r="J408" s="32"/>
      <c r="K408" s="32"/>
      <c r="L408" s="32"/>
      <c r="M408" s="31">
        <v>0</v>
      </c>
    </row>
    <row r="409" spans="1:14" s="13" customFormat="1" ht="15.75" customHeight="1" x14ac:dyDescent="0.25">
      <c r="A409" s="63" t="s">
        <v>34</v>
      </c>
      <c r="B409" s="62" t="s">
        <v>33</v>
      </c>
      <c r="C409" s="62" t="s">
        <v>17</v>
      </c>
      <c r="D409" s="70" t="s">
        <v>32</v>
      </c>
      <c r="E409" s="60">
        <v>44926</v>
      </c>
      <c r="F409" s="59" t="s">
        <v>31</v>
      </c>
      <c r="G409" s="69" t="s">
        <v>5</v>
      </c>
      <c r="H409" s="57">
        <f>SUM(H410:H413)</f>
        <v>590</v>
      </c>
      <c r="I409" s="56">
        <f>I412</f>
        <v>520</v>
      </c>
      <c r="J409" s="55"/>
      <c r="K409" s="54">
        <f>K412</f>
        <v>70</v>
      </c>
      <c r="L409" s="53"/>
      <c r="M409" s="18">
        <f>SUM(M410:M413)</f>
        <v>714.4</v>
      </c>
    </row>
    <row r="410" spans="1:14" s="13" customFormat="1" ht="46.5" customHeight="1" x14ac:dyDescent="0.25">
      <c r="A410" s="63"/>
      <c r="B410" s="62"/>
      <c r="C410" s="62"/>
      <c r="D410" s="70"/>
      <c r="E410" s="60"/>
      <c r="F410" s="59"/>
      <c r="G410" s="69" t="s">
        <v>4</v>
      </c>
      <c r="H410" s="57">
        <v>0</v>
      </c>
      <c r="I410" s="56"/>
      <c r="J410" s="55"/>
      <c r="K410" s="54"/>
      <c r="L410" s="53"/>
      <c r="M410" s="18">
        <v>0</v>
      </c>
    </row>
    <row r="411" spans="1:14" s="13" customFormat="1" ht="39" customHeight="1" x14ac:dyDescent="0.25">
      <c r="A411" s="63"/>
      <c r="B411" s="62"/>
      <c r="C411" s="62"/>
      <c r="D411" s="70"/>
      <c r="E411" s="60"/>
      <c r="F411" s="59"/>
      <c r="G411" s="69" t="s">
        <v>3</v>
      </c>
      <c r="H411" s="57">
        <v>0</v>
      </c>
      <c r="I411" s="56"/>
      <c r="J411" s="55"/>
      <c r="K411" s="54"/>
      <c r="L411" s="53"/>
      <c r="M411" s="18">
        <v>0</v>
      </c>
    </row>
    <row r="412" spans="1:14" s="13" customFormat="1" x14ac:dyDescent="0.25">
      <c r="A412" s="63"/>
      <c r="B412" s="62"/>
      <c r="C412" s="62"/>
      <c r="D412" s="70"/>
      <c r="E412" s="60"/>
      <c r="F412" s="59"/>
      <c r="G412" s="69" t="s">
        <v>2</v>
      </c>
      <c r="H412" s="57">
        <f>I412+K412+L412</f>
        <v>590</v>
      </c>
      <c r="I412" s="56">
        <v>520</v>
      </c>
      <c r="J412" s="55"/>
      <c r="K412" s="54">
        <v>70</v>
      </c>
      <c r="L412" s="53"/>
      <c r="M412" s="18">
        <v>714.4</v>
      </c>
    </row>
    <row r="413" spans="1:14" s="13" customFormat="1" ht="204" customHeight="1" x14ac:dyDescent="0.25">
      <c r="A413" s="63"/>
      <c r="B413" s="62"/>
      <c r="C413" s="62"/>
      <c r="D413" s="70"/>
      <c r="E413" s="60"/>
      <c r="F413" s="59"/>
      <c r="G413" s="69" t="s">
        <v>1</v>
      </c>
      <c r="H413" s="57">
        <v>0</v>
      </c>
      <c r="I413" s="56"/>
      <c r="J413" s="55"/>
      <c r="K413" s="54"/>
      <c r="L413" s="53"/>
      <c r="M413" s="41">
        <v>0</v>
      </c>
      <c r="N413" s="64"/>
    </row>
    <row r="414" spans="1:14" s="13" customFormat="1" ht="30" customHeight="1" x14ac:dyDescent="0.25">
      <c r="A414" s="67"/>
      <c r="B414" s="62" t="s">
        <v>30</v>
      </c>
      <c r="C414" s="62" t="s">
        <v>17</v>
      </c>
      <c r="D414" s="61" t="s">
        <v>29</v>
      </c>
      <c r="E414" s="60">
        <v>44926</v>
      </c>
      <c r="F414" s="59" t="s">
        <v>28</v>
      </c>
      <c r="G414" s="61" t="s">
        <v>10</v>
      </c>
      <c r="H414" s="66" t="s">
        <v>10</v>
      </c>
      <c r="I414" s="56"/>
      <c r="J414" s="55"/>
      <c r="K414" s="54"/>
      <c r="L414" s="53"/>
      <c r="M414" s="65" t="s">
        <v>10</v>
      </c>
      <c r="N414" s="68"/>
    </row>
    <row r="415" spans="1:14" s="13" customFormat="1" ht="69" customHeight="1" x14ac:dyDescent="0.25">
      <c r="A415" s="67"/>
      <c r="B415" s="62"/>
      <c r="C415" s="62"/>
      <c r="D415" s="61"/>
      <c r="E415" s="60"/>
      <c r="F415" s="59"/>
      <c r="G415" s="61"/>
      <c r="H415" s="66"/>
      <c r="I415" s="56"/>
      <c r="J415" s="55"/>
      <c r="K415" s="54"/>
      <c r="L415" s="53"/>
      <c r="M415" s="65"/>
    </row>
    <row r="416" spans="1:14" s="13" customFormat="1" ht="140.25" customHeight="1" x14ac:dyDescent="0.25">
      <c r="A416" s="67"/>
      <c r="B416" s="62"/>
      <c r="C416" s="62"/>
      <c r="D416" s="61"/>
      <c r="E416" s="60"/>
      <c r="F416" s="59"/>
      <c r="G416" s="61"/>
      <c r="H416" s="66"/>
      <c r="I416" s="45"/>
      <c r="J416" s="44"/>
      <c r="K416" s="43"/>
      <c r="L416" s="42"/>
      <c r="M416" s="65"/>
      <c r="N416" s="64"/>
    </row>
    <row r="417" spans="1:14" s="13" customFormat="1" ht="15.75" customHeight="1" x14ac:dyDescent="0.25">
      <c r="A417" s="38">
        <v>3</v>
      </c>
      <c r="B417" s="37" t="s">
        <v>27</v>
      </c>
      <c r="C417" s="37" t="s">
        <v>10</v>
      </c>
      <c r="D417" s="37" t="s">
        <v>26</v>
      </c>
      <c r="E417" s="36" t="s">
        <v>10</v>
      </c>
      <c r="F417" s="35" t="s">
        <v>10</v>
      </c>
      <c r="G417" s="34" t="s">
        <v>5</v>
      </c>
      <c r="H417" s="33">
        <f>SUM(H418:H421)</f>
        <v>7081.6</v>
      </c>
      <c r="I417" s="32"/>
      <c r="J417" s="32"/>
      <c r="K417" s="32">
        <f>K420</f>
        <v>4730</v>
      </c>
      <c r="L417" s="32"/>
      <c r="M417" s="31">
        <f>SUM(M418:M421)</f>
        <v>2994.8</v>
      </c>
    </row>
    <row r="418" spans="1:14" s="13" customFormat="1" x14ac:dyDescent="0.25">
      <c r="A418" s="38"/>
      <c r="B418" s="37"/>
      <c r="C418" s="37"/>
      <c r="D418" s="37"/>
      <c r="E418" s="36"/>
      <c r="F418" s="35"/>
      <c r="G418" s="34" t="s">
        <v>4</v>
      </c>
      <c r="H418" s="33">
        <v>0</v>
      </c>
      <c r="I418" s="32"/>
      <c r="J418" s="32"/>
      <c r="K418" s="32"/>
      <c r="L418" s="32"/>
      <c r="M418" s="31">
        <f>M423</f>
        <v>0</v>
      </c>
    </row>
    <row r="419" spans="1:14" s="13" customFormat="1" x14ac:dyDescent="0.25">
      <c r="A419" s="38"/>
      <c r="B419" s="37"/>
      <c r="C419" s="37"/>
      <c r="D419" s="37"/>
      <c r="E419" s="36"/>
      <c r="F419" s="35"/>
      <c r="G419" s="34" t="s">
        <v>3</v>
      </c>
      <c r="H419" s="33">
        <v>0</v>
      </c>
      <c r="I419" s="32"/>
      <c r="J419" s="32"/>
      <c r="K419" s="32"/>
      <c r="L419" s="32"/>
      <c r="M419" s="31">
        <f>M424</f>
        <v>0</v>
      </c>
    </row>
    <row r="420" spans="1:14" s="13" customFormat="1" x14ac:dyDescent="0.25">
      <c r="A420" s="38"/>
      <c r="B420" s="37"/>
      <c r="C420" s="37"/>
      <c r="D420" s="37"/>
      <c r="E420" s="36"/>
      <c r="F420" s="35"/>
      <c r="G420" s="34" t="s">
        <v>2</v>
      </c>
      <c r="H420" s="33">
        <f>H425</f>
        <v>7081.6</v>
      </c>
      <c r="I420" s="32"/>
      <c r="J420" s="32"/>
      <c r="K420" s="32">
        <f>K425</f>
        <v>4730</v>
      </c>
      <c r="L420" s="32"/>
      <c r="M420" s="31">
        <f>M425</f>
        <v>2994.8</v>
      </c>
    </row>
    <row r="421" spans="1:14" s="13" customFormat="1" x14ac:dyDescent="0.25">
      <c r="A421" s="38"/>
      <c r="B421" s="37"/>
      <c r="C421" s="37"/>
      <c r="D421" s="37"/>
      <c r="E421" s="36"/>
      <c r="F421" s="35"/>
      <c r="G421" s="34" t="s">
        <v>1</v>
      </c>
      <c r="H421" s="33">
        <v>0</v>
      </c>
      <c r="I421" s="32"/>
      <c r="J421" s="32"/>
      <c r="K421" s="32"/>
      <c r="L421" s="32"/>
      <c r="M421" s="31">
        <v>0</v>
      </c>
    </row>
    <row r="422" spans="1:14" s="13" customFormat="1" ht="15.75" customHeight="1" x14ac:dyDescent="0.25">
      <c r="A422" s="63" t="s">
        <v>25</v>
      </c>
      <c r="B422" s="62" t="s">
        <v>24</v>
      </c>
      <c r="C422" s="62" t="s">
        <v>17</v>
      </c>
      <c r="D422" s="61" t="s">
        <v>16</v>
      </c>
      <c r="E422" s="60">
        <v>44926</v>
      </c>
      <c r="F422" s="59" t="s">
        <v>23</v>
      </c>
      <c r="G422" s="58" t="s">
        <v>5</v>
      </c>
      <c r="H422" s="57">
        <f>SUM(H423:H426)</f>
        <v>7081.6</v>
      </c>
      <c r="I422" s="56"/>
      <c r="J422" s="55"/>
      <c r="K422" s="54">
        <f>K425</f>
        <v>4730</v>
      </c>
      <c r="L422" s="53"/>
      <c r="M422" s="18">
        <f>SUM(M423:M426)</f>
        <v>2994.8</v>
      </c>
    </row>
    <row r="423" spans="1:14" s="13" customFormat="1" x14ac:dyDescent="0.25">
      <c r="A423" s="63"/>
      <c r="B423" s="62"/>
      <c r="C423" s="62"/>
      <c r="D423" s="61"/>
      <c r="E423" s="60"/>
      <c r="F423" s="59"/>
      <c r="G423" s="58" t="s">
        <v>4</v>
      </c>
      <c r="H423" s="57">
        <v>0</v>
      </c>
      <c r="I423" s="56"/>
      <c r="J423" s="55"/>
      <c r="K423" s="54"/>
      <c r="L423" s="53"/>
      <c r="M423" s="18">
        <v>0</v>
      </c>
    </row>
    <row r="424" spans="1:14" s="13" customFormat="1" x14ac:dyDescent="0.25">
      <c r="A424" s="63"/>
      <c r="B424" s="62"/>
      <c r="C424" s="62"/>
      <c r="D424" s="61"/>
      <c r="E424" s="60"/>
      <c r="F424" s="59"/>
      <c r="G424" s="58" t="s">
        <v>3</v>
      </c>
      <c r="H424" s="57">
        <v>0</v>
      </c>
      <c r="I424" s="56"/>
      <c r="J424" s="55"/>
      <c r="K424" s="54"/>
      <c r="L424" s="53"/>
      <c r="M424" s="18">
        <v>0</v>
      </c>
    </row>
    <row r="425" spans="1:14" s="13" customFormat="1" x14ac:dyDescent="0.25">
      <c r="A425" s="63"/>
      <c r="B425" s="62"/>
      <c r="C425" s="62"/>
      <c r="D425" s="61"/>
      <c r="E425" s="60"/>
      <c r="F425" s="59"/>
      <c r="G425" s="58" t="s">
        <v>2</v>
      </c>
      <c r="H425" s="57">
        <v>7081.6</v>
      </c>
      <c r="I425" s="56"/>
      <c r="J425" s="55"/>
      <c r="K425" s="54">
        <v>4730</v>
      </c>
      <c r="L425" s="53"/>
      <c r="M425" s="18">
        <v>2994.8</v>
      </c>
    </row>
    <row r="426" spans="1:14" s="13" customFormat="1" x14ac:dyDescent="0.25">
      <c r="A426" s="63"/>
      <c r="B426" s="62"/>
      <c r="C426" s="62"/>
      <c r="D426" s="61"/>
      <c r="E426" s="60"/>
      <c r="F426" s="59"/>
      <c r="G426" s="58" t="s">
        <v>1</v>
      </c>
      <c r="H426" s="57">
        <v>0</v>
      </c>
      <c r="I426" s="56"/>
      <c r="J426" s="55"/>
      <c r="K426" s="54"/>
      <c r="L426" s="53"/>
      <c r="M426" s="18">
        <v>0</v>
      </c>
    </row>
    <row r="427" spans="1:14" s="13" customFormat="1" ht="75.75" customHeight="1" x14ac:dyDescent="0.25">
      <c r="A427" s="51"/>
      <c r="B427" s="50" t="s">
        <v>22</v>
      </c>
      <c r="C427" s="50" t="s">
        <v>21</v>
      </c>
      <c r="D427" s="47" t="s">
        <v>16</v>
      </c>
      <c r="E427" s="49" t="s">
        <v>20</v>
      </c>
      <c r="F427" s="52" t="s">
        <v>19</v>
      </c>
      <c r="G427" s="47" t="s">
        <v>10</v>
      </c>
      <c r="H427" s="46" t="s">
        <v>10</v>
      </c>
      <c r="I427" s="45"/>
      <c r="J427" s="44"/>
      <c r="K427" s="43"/>
      <c r="L427" s="42"/>
      <c r="M427" s="41" t="s">
        <v>10</v>
      </c>
      <c r="N427" s="40"/>
    </row>
    <row r="428" spans="1:14" s="13" customFormat="1" ht="79.5" customHeight="1" x14ac:dyDescent="0.25">
      <c r="A428" s="51"/>
      <c r="B428" s="50" t="s">
        <v>18</v>
      </c>
      <c r="C428" s="50" t="s">
        <v>17</v>
      </c>
      <c r="D428" s="47" t="s">
        <v>16</v>
      </c>
      <c r="E428" s="49">
        <v>44926</v>
      </c>
      <c r="F428" s="48" t="s">
        <v>15</v>
      </c>
      <c r="G428" s="47" t="s">
        <v>10</v>
      </c>
      <c r="H428" s="46" t="s">
        <v>10</v>
      </c>
      <c r="I428" s="45"/>
      <c r="J428" s="44"/>
      <c r="K428" s="43"/>
      <c r="L428" s="42"/>
      <c r="M428" s="41" t="s">
        <v>10</v>
      </c>
      <c r="N428" s="40"/>
    </row>
    <row r="429" spans="1:14" s="13" customFormat="1" ht="15.75" customHeight="1" x14ac:dyDescent="0.25">
      <c r="A429" s="39" t="s">
        <v>14</v>
      </c>
      <c r="B429" s="39"/>
      <c r="C429" s="39"/>
      <c r="D429" s="39"/>
      <c r="E429" s="39"/>
      <c r="F429" s="39"/>
      <c r="G429" s="39"/>
      <c r="H429" s="39"/>
      <c r="I429" s="39"/>
      <c r="J429" s="39"/>
      <c r="K429" s="39"/>
      <c r="L429" s="39"/>
      <c r="M429" s="39"/>
    </row>
    <row r="430" spans="1:14" s="13" customFormat="1" ht="0.75" customHeight="1" x14ac:dyDescent="0.25">
      <c r="A430" s="39"/>
      <c r="B430" s="39"/>
      <c r="C430" s="39"/>
      <c r="D430" s="39"/>
      <c r="E430" s="39"/>
      <c r="F430" s="39"/>
      <c r="G430" s="39"/>
      <c r="H430" s="39"/>
      <c r="I430" s="39"/>
      <c r="J430" s="39"/>
      <c r="K430" s="39"/>
      <c r="L430" s="39"/>
      <c r="M430" s="39"/>
    </row>
    <row r="431" spans="1:14" s="13" customFormat="1" ht="0.75" hidden="1" customHeight="1" x14ac:dyDescent="0.25">
      <c r="A431" s="39"/>
      <c r="B431" s="39"/>
      <c r="C431" s="39"/>
      <c r="D431" s="39"/>
      <c r="E431" s="39"/>
      <c r="F431" s="39"/>
      <c r="G431" s="39"/>
      <c r="H431" s="39"/>
      <c r="I431" s="39"/>
      <c r="J431" s="39"/>
      <c r="K431" s="39"/>
      <c r="L431" s="39"/>
      <c r="M431" s="39"/>
    </row>
    <row r="432" spans="1:14" s="13" customFormat="1" ht="15.75" hidden="1" customHeight="1" x14ac:dyDescent="0.25">
      <c r="A432" s="39"/>
      <c r="B432" s="39"/>
      <c r="C432" s="39"/>
      <c r="D432" s="39"/>
      <c r="E432" s="39"/>
      <c r="F432" s="39"/>
      <c r="G432" s="39"/>
      <c r="H432" s="39"/>
      <c r="I432" s="39"/>
      <c r="J432" s="39"/>
      <c r="K432" s="39"/>
      <c r="L432" s="39"/>
      <c r="M432" s="39"/>
    </row>
    <row r="433" spans="1:19" s="13" customFormat="1" ht="15.75" hidden="1" customHeight="1" x14ac:dyDescent="0.25">
      <c r="A433" s="39"/>
      <c r="B433" s="39"/>
      <c r="C433" s="39"/>
      <c r="D433" s="39"/>
      <c r="E433" s="39"/>
      <c r="F433" s="39"/>
      <c r="G433" s="39"/>
      <c r="H433" s="39"/>
      <c r="I433" s="39"/>
      <c r="J433" s="39"/>
      <c r="K433" s="39"/>
      <c r="L433" s="39"/>
      <c r="M433" s="39"/>
    </row>
    <row r="434" spans="1:19" s="13" customFormat="1" ht="15.75" customHeight="1" x14ac:dyDescent="0.25">
      <c r="A434" s="38">
        <v>1</v>
      </c>
      <c r="B434" s="37" t="s">
        <v>13</v>
      </c>
      <c r="C434" s="37" t="s">
        <v>10</v>
      </c>
      <c r="D434" s="37" t="s">
        <v>11</v>
      </c>
      <c r="E434" s="36" t="s">
        <v>10</v>
      </c>
      <c r="F434" s="35" t="s">
        <v>10</v>
      </c>
      <c r="G434" s="34" t="s">
        <v>5</v>
      </c>
      <c r="H434" s="33">
        <f>SUM(H435:H438)</f>
        <v>62030.1</v>
      </c>
      <c r="I434" s="32"/>
      <c r="J434" s="32"/>
      <c r="K434" s="32">
        <f>K437</f>
        <v>71980.7</v>
      </c>
      <c r="L434" s="32"/>
      <c r="M434" s="31">
        <f>SUM(M435:M438)</f>
        <v>38347</v>
      </c>
    </row>
    <row r="435" spans="1:19" s="13" customFormat="1" x14ac:dyDescent="0.25">
      <c r="A435" s="38"/>
      <c r="B435" s="37"/>
      <c r="C435" s="37"/>
      <c r="D435" s="37"/>
      <c r="E435" s="36"/>
      <c r="F435" s="35"/>
      <c r="G435" s="34" t="s">
        <v>4</v>
      </c>
      <c r="H435" s="33">
        <v>0</v>
      </c>
      <c r="I435" s="32"/>
      <c r="J435" s="32"/>
      <c r="K435" s="32"/>
      <c r="L435" s="32"/>
      <c r="M435" s="31">
        <v>0</v>
      </c>
    </row>
    <row r="436" spans="1:19" s="13" customFormat="1" x14ac:dyDescent="0.25">
      <c r="A436" s="38"/>
      <c r="B436" s="37"/>
      <c r="C436" s="37"/>
      <c r="D436" s="37"/>
      <c r="E436" s="36"/>
      <c r="F436" s="35"/>
      <c r="G436" s="34" t="s">
        <v>3</v>
      </c>
      <c r="H436" s="33">
        <v>81.900000000000006</v>
      </c>
      <c r="I436" s="32"/>
      <c r="J436" s="32"/>
      <c r="K436" s="32"/>
      <c r="L436" s="32"/>
      <c r="M436" s="31">
        <v>4.9000000000000004</v>
      </c>
    </row>
    <row r="437" spans="1:19" s="13" customFormat="1" x14ac:dyDescent="0.25">
      <c r="A437" s="38"/>
      <c r="B437" s="37"/>
      <c r="C437" s="37"/>
      <c r="D437" s="37"/>
      <c r="E437" s="36"/>
      <c r="F437" s="35"/>
      <c r="G437" s="34" t="s">
        <v>2</v>
      </c>
      <c r="H437" s="33">
        <v>61948.2</v>
      </c>
      <c r="I437" s="32"/>
      <c r="J437" s="32"/>
      <c r="K437" s="32">
        <f>K446</f>
        <v>71980.7</v>
      </c>
      <c r="L437" s="32"/>
      <c r="M437" s="31">
        <v>38342.1</v>
      </c>
    </row>
    <row r="438" spans="1:19" s="13" customFormat="1" x14ac:dyDescent="0.25">
      <c r="A438" s="38"/>
      <c r="B438" s="37"/>
      <c r="C438" s="37"/>
      <c r="D438" s="37"/>
      <c r="E438" s="36"/>
      <c r="F438" s="35"/>
      <c r="G438" s="34" t="s">
        <v>1</v>
      </c>
      <c r="H438" s="33">
        <v>0</v>
      </c>
      <c r="I438" s="32"/>
      <c r="J438" s="32"/>
      <c r="K438" s="32"/>
      <c r="L438" s="32"/>
      <c r="M438" s="31">
        <v>0</v>
      </c>
    </row>
    <row r="439" spans="1:19" s="13" customFormat="1" ht="15.75" customHeight="1" x14ac:dyDescent="0.25">
      <c r="A439" s="38">
        <v>2</v>
      </c>
      <c r="B439" s="37" t="s">
        <v>12</v>
      </c>
      <c r="C439" s="37" t="s">
        <v>10</v>
      </c>
      <c r="D439" s="37" t="s">
        <v>11</v>
      </c>
      <c r="E439" s="36" t="s">
        <v>10</v>
      </c>
      <c r="F439" s="35" t="s">
        <v>10</v>
      </c>
      <c r="G439" s="34" t="s">
        <v>5</v>
      </c>
      <c r="H439" s="33">
        <f>SUM(H440:H443)</f>
        <v>430</v>
      </c>
      <c r="I439" s="32"/>
      <c r="J439" s="32"/>
      <c r="K439" s="32">
        <f>K442</f>
        <v>0</v>
      </c>
      <c r="L439" s="32"/>
      <c r="M439" s="31">
        <f>SUM(M440:M443)</f>
        <v>119.1</v>
      </c>
    </row>
    <row r="440" spans="1:19" s="13" customFormat="1" x14ac:dyDescent="0.25">
      <c r="A440" s="38"/>
      <c r="B440" s="37"/>
      <c r="C440" s="37"/>
      <c r="D440" s="37"/>
      <c r="E440" s="36"/>
      <c r="F440" s="35"/>
      <c r="G440" s="34" t="s">
        <v>4</v>
      </c>
      <c r="H440" s="33">
        <v>0</v>
      </c>
      <c r="I440" s="32"/>
      <c r="J440" s="32"/>
      <c r="K440" s="32"/>
      <c r="L440" s="32"/>
      <c r="M440" s="31">
        <v>0</v>
      </c>
    </row>
    <row r="441" spans="1:19" s="13" customFormat="1" x14ac:dyDescent="0.25">
      <c r="A441" s="38"/>
      <c r="B441" s="37"/>
      <c r="C441" s="37"/>
      <c r="D441" s="37"/>
      <c r="E441" s="36"/>
      <c r="F441" s="35"/>
      <c r="G441" s="34" t="s">
        <v>3</v>
      </c>
      <c r="H441" s="33">
        <v>0</v>
      </c>
      <c r="I441" s="32"/>
      <c r="J441" s="32"/>
      <c r="K441" s="32"/>
      <c r="L441" s="32"/>
      <c r="M441" s="31">
        <v>0</v>
      </c>
    </row>
    <row r="442" spans="1:19" s="13" customFormat="1" x14ac:dyDescent="0.25">
      <c r="A442" s="38"/>
      <c r="B442" s="37"/>
      <c r="C442" s="37"/>
      <c r="D442" s="37"/>
      <c r="E442" s="36"/>
      <c r="F442" s="35"/>
      <c r="G442" s="34" t="s">
        <v>2</v>
      </c>
      <c r="H442" s="33">
        <v>430</v>
      </c>
      <c r="I442" s="32"/>
      <c r="J442" s="32"/>
      <c r="K442" s="32">
        <f>K451</f>
        <v>0</v>
      </c>
      <c r="L442" s="32"/>
      <c r="M442" s="31">
        <v>119.1</v>
      </c>
    </row>
    <row r="443" spans="1:19" s="13" customFormat="1" ht="20.25" customHeight="1" x14ac:dyDescent="0.25">
      <c r="A443" s="38"/>
      <c r="B443" s="37"/>
      <c r="C443" s="37"/>
      <c r="D443" s="37"/>
      <c r="E443" s="36"/>
      <c r="F443" s="35"/>
      <c r="G443" s="34" t="s">
        <v>1</v>
      </c>
      <c r="H443" s="33">
        <v>0</v>
      </c>
      <c r="I443" s="32"/>
      <c r="J443" s="32"/>
      <c r="K443" s="32"/>
      <c r="L443" s="32"/>
      <c r="M443" s="31">
        <v>0</v>
      </c>
      <c r="P443" s="13" t="s">
        <v>9</v>
      </c>
      <c r="R443" s="13" t="s">
        <v>8</v>
      </c>
    </row>
    <row r="444" spans="1:19" s="13" customFormat="1" ht="26.25" customHeight="1" x14ac:dyDescent="0.25">
      <c r="A444" s="29"/>
      <c r="B444" s="28" t="s">
        <v>7</v>
      </c>
      <c r="C444" s="28"/>
      <c r="D444" s="27" t="s">
        <v>6</v>
      </c>
      <c r="E444" s="26">
        <v>44926</v>
      </c>
      <c r="F444" s="25"/>
      <c r="G444" s="24" t="s">
        <v>5</v>
      </c>
      <c r="H444" s="23">
        <f>SUM(H445:H448)</f>
        <v>1388077.5999999999</v>
      </c>
      <c r="I444" s="23">
        <v>101646.39999999999</v>
      </c>
      <c r="J444" s="23">
        <v>884206</v>
      </c>
      <c r="K444" s="23">
        <v>134236.5</v>
      </c>
      <c r="L444" s="23">
        <v>72315.8</v>
      </c>
      <c r="M444" s="23">
        <f>M445+M446+M447+M448</f>
        <v>826912.80000000016</v>
      </c>
      <c r="N444" s="17">
        <v>464134.6</v>
      </c>
      <c r="O444" s="30">
        <f>N444-M444</f>
        <v>-362778.20000000019</v>
      </c>
      <c r="P444" s="14">
        <v>1388077.6</v>
      </c>
      <c r="Q444" s="16">
        <f>P444-H444</f>
        <v>0</v>
      </c>
      <c r="R444" s="15">
        <v>826912.8</v>
      </c>
      <c r="S444" s="14">
        <f>R444-M444</f>
        <v>0</v>
      </c>
    </row>
    <row r="445" spans="1:19" s="13" customFormat="1" ht="21" customHeight="1" x14ac:dyDescent="0.25">
      <c r="A445" s="29"/>
      <c r="B445" s="28"/>
      <c r="C445" s="28"/>
      <c r="D445" s="27"/>
      <c r="E445" s="26"/>
      <c r="F445" s="25"/>
      <c r="G445" s="24" t="s">
        <v>4</v>
      </c>
      <c r="H445" s="23">
        <v>0</v>
      </c>
      <c r="I445" s="23">
        <v>0</v>
      </c>
      <c r="J445" s="23">
        <v>0</v>
      </c>
      <c r="K445" s="23">
        <v>0</v>
      </c>
      <c r="L445" s="23">
        <v>0</v>
      </c>
      <c r="M445" s="23">
        <v>0</v>
      </c>
      <c r="N445" s="13">
        <v>0</v>
      </c>
      <c r="P445" s="14"/>
      <c r="Q445" s="16">
        <f>P445-H445</f>
        <v>0</v>
      </c>
      <c r="R445" s="15"/>
      <c r="S445" s="14">
        <f>R445-M445</f>
        <v>0</v>
      </c>
    </row>
    <row r="446" spans="1:19" s="13" customFormat="1" ht="22.5" customHeight="1" x14ac:dyDescent="0.25">
      <c r="A446" s="29"/>
      <c r="B446" s="28"/>
      <c r="C446" s="28"/>
      <c r="D446" s="27"/>
      <c r="E446" s="26"/>
      <c r="F446" s="25"/>
      <c r="G446" s="24" t="s">
        <v>3</v>
      </c>
      <c r="H446" s="23">
        <f>H436+H307+H290+H263+H77+H45</f>
        <v>552820.19999999995</v>
      </c>
      <c r="I446" s="23">
        <v>11775.9</v>
      </c>
      <c r="J446" s="23">
        <v>350094.7</v>
      </c>
      <c r="K446" s="23">
        <v>71980.7</v>
      </c>
      <c r="L446" s="23">
        <v>0</v>
      </c>
      <c r="M446" s="23">
        <f>M307+M290+M263+M45+M436+M77</f>
        <v>190875.1</v>
      </c>
      <c r="N446" s="13">
        <v>58575.199999999997</v>
      </c>
      <c r="O446" s="17">
        <f>N446-M446</f>
        <v>-132299.90000000002</v>
      </c>
      <c r="P446" s="14">
        <v>552820.19999999995</v>
      </c>
      <c r="Q446" s="16">
        <f>P446-H446</f>
        <v>0</v>
      </c>
      <c r="R446" s="15">
        <v>190875.1</v>
      </c>
      <c r="S446" s="14">
        <f>R446-M446</f>
        <v>0</v>
      </c>
    </row>
    <row r="447" spans="1:19" s="13" customFormat="1" ht="21" customHeight="1" x14ac:dyDescent="0.25">
      <c r="A447" s="29"/>
      <c r="B447" s="28"/>
      <c r="C447" s="28"/>
      <c r="D447" s="27"/>
      <c r="E447" s="26"/>
      <c r="F447" s="25"/>
      <c r="G447" s="24" t="s">
        <v>2</v>
      </c>
      <c r="H447" s="23">
        <f>H442+H437+H420+H379+H359+H340+H308+H291+H278+H264+H222+H211+H195+H107+H96+H78+H46+H407</f>
        <v>833668.39999999991</v>
      </c>
      <c r="I447" s="23">
        <f>I442+I437+I420+I379+I359+I340+I308+I291+I278+I264+I222+I211+I195+I107+I96+I78+I46+I407</f>
        <v>96583.7</v>
      </c>
      <c r="J447" s="23">
        <f>J442+J437+J420+J379+J359+J340+J308+J291+J278+J264+J222+J211+J195+J107+J96+J78+J46+J407</f>
        <v>534111.30000000005</v>
      </c>
      <c r="K447" s="23">
        <f>K442+K437+K420+K379+K359+K340+K308+K291+K278+K264+K222+K211+K195+K107+K96+K78+K46+K407</f>
        <v>134236.5</v>
      </c>
      <c r="L447" s="23">
        <f>L442+L437+L420+L379+L359+L340+L308+L291+L278+L264+L222+L211+L195+L107+L96+L78+L46+L407</f>
        <v>72315.8</v>
      </c>
      <c r="M447" s="23">
        <f>M442+M437+M420+M379+M359+M340+M308+M291+M278+M264+M222+M211+M195+M107+M96+M78+M46+M407-0.02</f>
        <v>634480.40000000014</v>
      </c>
      <c r="N447" s="17">
        <v>404002.1</v>
      </c>
      <c r="O447" s="17">
        <f>N447-M447</f>
        <v>-230478.30000000016</v>
      </c>
      <c r="P447" s="14">
        <v>833668.4</v>
      </c>
      <c r="Q447" s="16">
        <f>P447-H447</f>
        <v>0</v>
      </c>
      <c r="R447" s="15">
        <v>634480.4</v>
      </c>
      <c r="S447" s="14">
        <f>R447-M447</f>
        <v>0</v>
      </c>
    </row>
    <row r="448" spans="1:19" s="13" customFormat="1" ht="22.5" customHeight="1" x14ac:dyDescent="0.25">
      <c r="A448" s="29"/>
      <c r="B448" s="28"/>
      <c r="C448" s="28"/>
      <c r="D448" s="27"/>
      <c r="E448" s="26"/>
      <c r="F448" s="25"/>
      <c r="G448" s="24" t="s">
        <v>1</v>
      </c>
      <c r="H448" s="23">
        <f>H212</f>
        <v>1589</v>
      </c>
      <c r="I448" s="22">
        <v>0</v>
      </c>
      <c r="J448" s="21">
        <v>0</v>
      </c>
      <c r="K448" s="20">
        <v>0</v>
      </c>
      <c r="L448" s="19">
        <v>0</v>
      </c>
      <c r="M448" s="18">
        <f>M212</f>
        <v>1557.3</v>
      </c>
      <c r="N448" s="13">
        <v>1557.3</v>
      </c>
      <c r="O448" s="17">
        <f>N448-M448</f>
        <v>0</v>
      </c>
      <c r="P448" s="14">
        <v>1589</v>
      </c>
      <c r="Q448" s="16">
        <f>P448-H448</f>
        <v>0</v>
      </c>
      <c r="R448" s="15">
        <v>1557.3</v>
      </c>
      <c r="S448" s="14">
        <f>R448-M448</f>
        <v>0</v>
      </c>
    </row>
    <row r="449" spans="1:13" ht="43.5" customHeight="1" x14ac:dyDescent="0.25">
      <c r="A449" s="12" t="s">
        <v>0</v>
      </c>
      <c r="B449" s="12"/>
      <c r="C449" s="12"/>
      <c r="D449" s="12"/>
      <c r="E449" s="12"/>
      <c r="F449" s="12"/>
      <c r="G449" s="12"/>
      <c r="H449" s="12"/>
      <c r="I449" s="12"/>
      <c r="J449" s="12"/>
      <c r="K449" s="12"/>
      <c r="L449" s="12"/>
      <c r="M449" s="12"/>
    </row>
  </sheetData>
  <autoFilter ref="A5:M449"/>
  <mergeCells count="579">
    <mergeCell ref="C439:C443"/>
    <mergeCell ref="D439:D443"/>
    <mergeCell ref="E439:E443"/>
    <mergeCell ref="F439:F443"/>
    <mergeCell ref="A449:M449"/>
    <mergeCell ref="A429:M433"/>
    <mergeCell ref="A434:A438"/>
    <mergeCell ref="B434:B438"/>
    <mergeCell ref="C434:C438"/>
    <mergeCell ref="D434:D438"/>
    <mergeCell ref="E434:E438"/>
    <mergeCell ref="F434:F438"/>
    <mergeCell ref="A439:A443"/>
    <mergeCell ref="B439:B443"/>
    <mergeCell ref="A444:A448"/>
    <mergeCell ref="B444:B448"/>
    <mergeCell ref="C444:C448"/>
    <mergeCell ref="D444:D448"/>
    <mergeCell ref="E444:E448"/>
    <mergeCell ref="F444:F448"/>
    <mergeCell ref="A422:A426"/>
    <mergeCell ref="B422:B426"/>
    <mergeCell ref="C422:C426"/>
    <mergeCell ref="D422:D426"/>
    <mergeCell ref="E422:E426"/>
    <mergeCell ref="F422:F426"/>
    <mergeCell ref="G414:G416"/>
    <mergeCell ref="H414:H416"/>
    <mergeCell ref="M414:M416"/>
    <mergeCell ref="A417:A421"/>
    <mergeCell ref="B417:B421"/>
    <mergeCell ref="C417:C421"/>
    <mergeCell ref="D417:D421"/>
    <mergeCell ref="E417:E421"/>
    <mergeCell ref="F417:F421"/>
    <mergeCell ref="A414:A416"/>
    <mergeCell ref="B414:B416"/>
    <mergeCell ref="C414:C416"/>
    <mergeCell ref="D414:D416"/>
    <mergeCell ref="E414:E416"/>
    <mergeCell ref="F414:F416"/>
    <mergeCell ref="A409:A413"/>
    <mergeCell ref="B409:B413"/>
    <mergeCell ref="C409:C413"/>
    <mergeCell ref="D409:D413"/>
    <mergeCell ref="E409:E413"/>
    <mergeCell ref="F409:F413"/>
    <mergeCell ref="A404:A408"/>
    <mergeCell ref="B404:B408"/>
    <mergeCell ref="C404:C408"/>
    <mergeCell ref="D404:D408"/>
    <mergeCell ref="E404:E408"/>
    <mergeCell ref="F404:F408"/>
    <mergeCell ref="A398:A402"/>
    <mergeCell ref="B398:B402"/>
    <mergeCell ref="C398:C402"/>
    <mergeCell ref="D398:D402"/>
    <mergeCell ref="E398:E402"/>
    <mergeCell ref="F398:F402"/>
    <mergeCell ref="G386:G387"/>
    <mergeCell ref="H386:H387"/>
    <mergeCell ref="M386:M387"/>
    <mergeCell ref="A388:M392"/>
    <mergeCell ref="A393:A397"/>
    <mergeCell ref="B393:B397"/>
    <mergeCell ref="C393:C397"/>
    <mergeCell ref="D393:D397"/>
    <mergeCell ref="E393:E397"/>
    <mergeCell ref="F393:F397"/>
    <mergeCell ref="A386:A387"/>
    <mergeCell ref="B386:B387"/>
    <mergeCell ref="C386:C387"/>
    <mergeCell ref="D386:D387"/>
    <mergeCell ref="E386:E387"/>
    <mergeCell ref="F386:F387"/>
    <mergeCell ref="A381:A385"/>
    <mergeCell ref="B381:B385"/>
    <mergeCell ref="C381:C385"/>
    <mergeCell ref="D381:D385"/>
    <mergeCell ref="E381:E385"/>
    <mergeCell ref="F381:F385"/>
    <mergeCell ref="G374:G375"/>
    <mergeCell ref="H374:H375"/>
    <mergeCell ref="M374:M375"/>
    <mergeCell ref="A376:A380"/>
    <mergeCell ref="B376:B380"/>
    <mergeCell ref="C376:C380"/>
    <mergeCell ref="D376:D380"/>
    <mergeCell ref="E376:E380"/>
    <mergeCell ref="F376:F380"/>
    <mergeCell ref="A374:A375"/>
    <mergeCell ref="B374:B375"/>
    <mergeCell ref="C374:C375"/>
    <mergeCell ref="D374:D375"/>
    <mergeCell ref="E374:E375"/>
    <mergeCell ref="F374:F375"/>
    <mergeCell ref="G366:G367"/>
    <mergeCell ref="H366:H367"/>
    <mergeCell ref="M366:M367"/>
    <mergeCell ref="A368:A372"/>
    <mergeCell ref="B368:B372"/>
    <mergeCell ref="C368:C372"/>
    <mergeCell ref="D368:D372"/>
    <mergeCell ref="E368:E372"/>
    <mergeCell ref="F368:F372"/>
    <mergeCell ref="A366:A367"/>
    <mergeCell ref="B366:B367"/>
    <mergeCell ref="C366:C367"/>
    <mergeCell ref="D366:D367"/>
    <mergeCell ref="E366:E367"/>
    <mergeCell ref="F366:F367"/>
    <mergeCell ref="A361:A365"/>
    <mergeCell ref="B361:B365"/>
    <mergeCell ref="C361:C365"/>
    <mergeCell ref="D361:D365"/>
    <mergeCell ref="E361:E365"/>
    <mergeCell ref="F361:F365"/>
    <mergeCell ref="A356:A360"/>
    <mergeCell ref="B356:B360"/>
    <mergeCell ref="C356:C360"/>
    <mergeCell ref="D356:D360"/>
    <mergeCell ref="E356:E360"/>
    <mergeCell ref="F356:F360"/>
    <mergeCell ref="A349:A353"/>
    <mergeCell ref="B349:B353"/>
    <mergeCell ref="C349:C353"/>
    <mergeCell ref="D349:D353"/>
    <mergeCell ref="E349:E353"/>
    <mergeCell ref="F349:F353"/>
    <mergeCell ref="A342:A346"/>
    <mergeCell ref="B342:B346"/>
    <mergeCell ref="C342:C346"/>
    <mergeCell ref="D342:D346"/>
    <mergeCell ref="E342:E346"/>
    <mergeCell ref="F342:F346"/>
    <mergeCell ref="A337:A341"/>
    <mergeCell ref="B337:B341"/>
    <mergeCell ref="C337:C341"/>
    <mergeCell ref="D337:D341"/>
    <mergeCell ref="E337:E341"/>
    <mergeCell ref="F337:F341"/>
    <mergeCell ref="G328:G329"/>
    <mergeCell ref="H328:H329"/>
    <mergeCell ref="M328:M329"/>
    <mergeCell ref="A331:A335"/>
    <mergeCell ref="B331:B335"/>
    <mergeCell ref="C331:C335"/>
    <mergeCell ref="D331:D335"/>
    <mergeCell ref="E331:E335"/>
    <mergeCell ref="F331:F335"/>
    <mergeCell ref="A328:A329"/>
    <mergeCell ref="B328:B329"/>
    <mergeCell ref="C328:C329"/>
    <mergeCell ref="D328:D329"/>
    <mergeCell ref="E328:E329"/>
    <mergeCell ref="F328:F329"/>
    <mergeCell ref="H319:H322"/>
    <mergeCell ref="M319:M322"/>
    <mergeCell ref="A323:A327"/>
    <mergeCell ref="B323:B327"/>
    <mergeCell ref="C323:C327"/>
    <mergeCell ref="D323:D327"/>
    <mergeCell ref="E323:E327"/>
    <mergeCell ref="F323:F327"/>
    <mergeCell ref="G315:G318"/>
    <mergeCell ref="H315:H318"/>
    <mergeCell ref="M315:M318"/>
    <mergeCell ref="A319:A322"/>
    <mergeCell ref="B319:B322"/>
    <mergeCell ref="C319:C322"/>
    <mergeCell ref="D319:D322"/>
    <mergeCell ref="E319:E322"/>
    <mergeCell ref="F319:F322"/>
    <mergeCell ref="G319:G322"/>
    <mergeCell ref="A315:A318"/>
    <mergeCell ref="B315:B318"/>
    <mergeCell ref="C315:C318"/>
    <mergeCell ref="D315:D318"/>
    <mergeCell ref="E315:E318"/>
    <mergeCell ref="F315:F318"/>
    <mergeCell ref="A310:A314"/>
    <mergeCell ref="B310:B314"/>
    <mergeCell ref="C310:C314"/>
    <mergeCell ref="D310:D314"/>
    <mergeCell ref="E310:E314"/>
    <mergeCell ref="F310:F314"/>
    <mergeCell ref="A305:A309"/>
    <mergeCell ref="B305:B309"/>
    <mergeCell ref="C305:C309"/>
    <mergeCell ref="D305:D309"/>
    <mergeCell ref="E305:E309"/>
    <mergeCell ref="F305:F309"/>
    <mergeCell ref="A299:A303"/>
    <mergeCell ref="B299:B303"/>
    <mergeCell ref="C299:C303"/>
    <mergeCell ref="D299:D303"/>
    <mergeCell ref="E299:E303"/>
    <mergeCell ref="F299:F303"/>
    <mergeCell ref="A293:A297"/>
    <mergeCell ref="B293:B297"/>
    <mergeCell ref="C293:C297"/>
    <mergeCell ref="D293:D297"/>
    <mergeCell ref="E293:E297"/>
    <mergeCell ref="F293:F297"/>
    <mergeCell ref="G286:G287"/>
    <mergeCell ref="H286:H287"/>
    <mergeCell ref="M286:M287"/>
    <mergeCell ref="A288:A292"/>
    <mergeCell ref="B288:B292"/>
    <mergeCell ref="C288:C292"/>
    <mergeCell ref="D288:D292"/>
    <mergeCell ref="E288:E292"/>
    <mergeCell ref="F288:F292"/>
    <mergeCell ref="A286:A287"/>
    <mergeCell ref="B286:B287"/>
    <mergeCell ref="C286:C287"/>
    <mergeCell ref="D286:D287"/>
    <mergeCell ref="E286:E287"/>
    <mergeCell ref="F286:F287"/>
    <mergeCell ref="A280:A284"/>
    <mergeCell ref="B280:B284"/>
    <mergeCell ref="C280:C284"/>
    <mergeCell ref="D280:D284"/>
    <mergeCell ref="E280:E284"/>
    <mergeCell ref="F280:F284"/>
    <mergeCell ref="A275:A279"/>
    <mergeCell ref="B275:B279"/>
    <mergeCell ref="C275:C279"/>
    <mergeCell ref="D275:D279"/>
    <mergeCell ref="E275:E279"/>
    <mergeCell ref="F275:F279"/>
    <mergeCell ref="A266:A270"/>
    <mergeCell ref="B266:B270"/>
    <mergeCell ref="C266:C270"/>
    <mergeCell ref="D266:D270"/>
    <mergeCell ref="E266:E270"/>
    <mergeCell ref="F266:F270"/>
    <mergeCell ref="G253:G255"/>
    <mergeCell ref="H253:H255"/>
    <mergeCell ref="M253:M255"/>
    <mergeCell ref="A256:M260"/>
    <mergeCell ref="A261:A265"/>
    <mergeCell ref="B261:B265"/>
    <mergeCell ref="C261:C265"/>
    <mergeCell ref="D261:D265"/>
    <mergeCell ref="E261:E265"/>
    <mergeCell ref="F261:F265"/>
    <mergeCell ref="A253:A255"/>
    <mergeCell ref="B253:B255"/>
    <mergeCell ref="C253:C255"/>
    <mergeCell ref="D253:D255"/>
    <mergeCell ref="E253:E255"/>
    <mergeCell ref="F253:F255"/>
    <mergeCell ref="A248:A252"/>
    <mergeCell ref="B248:B252"/>
    <mergeCell ref="C248:C252"/>
    <mergeCell ref="D248:D252"/>
    <mergeCell ref="E248:E252"/>
    <mergeCell ref="F248:F252"/>
    <mergeCell ref="B241:B242"/>
    <mergeCell ref="C241:C242"/>
    <mergeCell ref="D241:D242"/>
    <mergeCell ref="F241:F242"/>
    <mergeCell ref="E241:E242"/>
    <mergeCell ref="A241:A242"/>
    <mergeCell ref="A243:A247"/>
    <mergeCell ref="B243:B247"/>
    <mergeCell ref="C243:C247"/>
    <mergeCell ref="D243:D247"/>
    <mergeCell ref="E243:E247"/>
    <mergeCell ref="F243:F247"/>
    <mergeCell ref="A236:A240"/>
    <mergeCell ref="B236:B240"/>
    <mergeCell ref="C236:C240"/>
    <mergeCell ref="D236:D240"/>
    <mergeCell ref="E236:E240"/>
    <mergeCell ref="F236:F240"/>
    <mergeCell ref="G229:G230"/>
    <mergeCell ref="H229:H230"/>
    <mergeCell ref="M229:M230"/>
    <mergeCell ref="A231:A235"/>
    <mergeCell ref="B231:B235"/>
    <mergeCell ref="C231:C235"/>
    <mergeCell ref="D231:D235"/>
    <mergeCell ref="E231:E235"/>
    <mergeCell ref="F231:F235"/>
    <mergeCell ref="A229:A230"/>
    <mergeCell ref="B229:B230"/>
    <mergeCell ref="C229:C230"/>
    <mergeCell ref="D229:D230"/>
    <mergeCell ref="E229:E230"/>
    <mergeCell ref="F229:F230"/>
    <mergeCell ref="A224:A228"/>
    <mergeCell ref="B224:B228"/>
    <mergeCell ref="C224:C228"/>
    <mergeCell ref="D224:D228"/>
    <mergeCell ref="E224:E228"/>
    <mergeCell ref="F224:F228"/>
    <mergeCell ref="A219:A223"/>
    <mergeCell ref="B219:B223"/>
    <mergeCell ref="C219:C223"/>
    <mergeCell ref="D219:D223"/>
    <mergeCell ref="E219:E223"/>
    <mergeCell ref="F219:F223"/>
    <mergeCell ref="F208:F212"/>
    <mergeCell ref="G202:G207"/>
    <mergeCell ref="H202:H207"/>
    <mergeCell ref="M202:M207"/>
    <mergeCell ref="A213:A217"/>
    <mergeCell ref="B213:B217"/>
    <mergeCell ref="C213:C217"/>
    <mergeCell ref="D213:D217"/>
    <mergeCell ref="E213:E217"/>
    <mergeCell ref="F213:F217"/>
    <mergeCell ref="F202:F207"/>
    <mergeCell ref="D202:D207"/>
    <mergeCell ref="E202:E207"/>
    <mergeCell ref="C202:C207"/>
    <mergeCell ref="B202:B207"/>
    <mergeCell ref="A208:A212"/>
    <mergeCell ref="B208:B212"/>
    <mergeCell ref="C208:C212"/>
    <mergeCell ref="D208:D212"/>
    <mergeCell ref="E208:E212"/>
    <mergeCell ref="A197:A201"/>
    <mergeCell ref="B197:B201"/>
    <mergeCell ref="C197:C201"/>
    <mergeCell ref="D197:D201"/>
    <mergeCell ref="E197:E201"/>
    <mergeCell ref="F197:F201"/>
    <mergeCell ref="A187:M191"/>
    <mergeCell ref="A192:A196"/>
    <mergeCell ref="B192:B196"/>
    <mergeCell ref="C192:C196"/>
    <mergeCell ref="D192:D196"/>
    <mergeCell ref="E192:E196"/>
    <mergeCell ref="F192:F196"/>
    <mergeCell ref="A181:A185"/>
    <mergeCell ref="B181:B185"/>
    <mergeCell ref="C181:C185"/>
    <mergeCell ref="D181:D185"/>
    <mergeCell ref="E181:E185"/>
    <mergeCell ref="F181:F185"/>
    <mergeCell ref="A175:A179"/>
    <mergeCell ref="B175:B179"/>
    <mergeCell ref="C175:C179"/>
    <mergeCell ref="D175:D179"/>
    <mergeCell ref="E175:E179"/>
    <mergeCell ref="F175:F179"/>
    <mergeCell ref="A169:A173"/>
    <mergeCell ref="B169:B173"/>
    <mergeCell ref="C169:C173"/>
    <mergeCell ref="D169:D173"/>
    <mergeCell ref="E169:E173"/>
    <mergeCell ref="F169:F173"/>
    <mergeCell ref="A163:A167"/>
    <mergeCell ref="B163:B167"/>
    <mergeCell ref="C163:C167"/>
    <mergeCell ref="D163:D167"/>
    <mergeCell ref="E163:E167"/>
    <mergeCell ref="F163:F167"/>
    <mergeCell ref="A157:A161"/>
    <mergeCell ref="B157:B161"/>
    <mergeCell ref="C157:C161"/>
    <mergeCell ref="D157:D161"/>
    <mergeCell ref="E157:E161"/>
    <mergeCell ref="F157:F161"/>
    <mergeCell ref="A151:A155"/>
    <mergeCell ref="B151:B155"/>
    <mergeCell ref="C151:C155"/>
    <mergeCell ref="D151:D155"/>
    <mergeCell ref="E151:E155"/>
    <mergeCell ref="F151:F155"/>
    <mergeCell ref="A145:A149"/>
    <mergeCell ref="B145:B149"/>
    <mergeCell ref="C145:C149"/>
    <mergeCell ref="D145:D149"/>
    <mergeCell ref="E145:E149"/>
    <mergeCell ref="F145:F149"/>
    <mergeCell ref="A139:A143"/>
    <mergeCell ref="B139:B143"/>
    <mergeCell ref="C139:C143"/>
    <mergeCell ref="D139:D143"/>
    <mergeCell ref="E139:E143"/>
    <mergeCell ref="F139:F143"/>
    <mergeCell ref="A133:A137"/>
    <mergeCell ref="B133:B137"/>
    <mergeCell ref="C133:C137"/>
    <mergeCell ref="D133:D137"/>
    <mergeCell ref="E133:E137"/>
    <mergeCell ref="F133:F137"/>
    <mergeCell ref="A127:A131"/>
    <mergeCell ref="B127:B131"/>
    <mergeCell ref="C127:C131"/>
    <mergeCell ref="D127:D131"/>
    <mergeCell ref="E127:E131"/>
    <mergeCell ref="F127:F131"/>
    <mergeCell ref="A121:A125"/>
    <mergeCell ref="B121:B125"/>
    <mergeCell ref="C121:C125"/>
    <mergeCell ref="D121:D125"/>
    <mergeCell ref="E121:E125"/>
    <mergeCell ref="F121:F125"/>
    <mergeCell ref="A115:A119"/>
    <mergeCell ref="B115:B119"/>
    <mergeCell ref="C115:C119"/>
    <mergeCell ref="D115:D119"/>
    <mergeCell ref="E115:E119"/>
    <mergeCell ref="F115:F119"/>
    <mergeCell ref="A109:A113"/>
    <mergeCell ref="B109:B113"/>
    <mergeCell ref="C109:C113"/>
    <mergeCell ref="D109:D113"/>
    <mergeCell ref="E109:E113"/>
    <mergeCell ref="F109:F113"/>
    <mergeCell ref="A104:A108"/>
    <mergeCell ref="B104:B108"/>
    <mergeCell ref="C104:C108"/>
    <mergeCell ref="D104:D108"/>
    <mergeCell ref="E104:E108"/>
    <mergeCell ref="F104:F108"/>
    <mergeCell ref="A98:A102"/>
    <mergeCell ref="B98:B102"/>
    <mergeCell ref="C98:C102"/>
    <mergeCell ref="D98:D102"/>
    <mergeCell ref="E98:E102"/>
    <mergeCell ref="F98:F102"/>
    <mergeCell ref="A93:A97"/>
    <mergeCell ref="B93:B97"/>
    <mergeCell ref="C93:C97"/>
    <mergeCell ref="D93:D97"/>
    <mergeCell ref="E93:E97"/>
    <mergeCell ref="F93:F97"/>
    <mergeCell ref="G85:G86"/>
    <mergeCell ref="H85:H86"/>
    <mergeCell ref="M85:M86"/>
    <mergeCell ref="A87:A91"/>
    <mergeCell ref="B87:B91"/>
    <mergeCell ref="C87:C91"/>
    <mergeCell ref="D87:D91"/>
    <mergeCell ref="E87:E91"/>
    <mergeCell ref="F87:F91"/>
    <mergeCell ref="A85:A86"/>
    <mergeCell ref="B85:B86"/>
    <mergeCell ref="C85:C86"/>
    <mergeCell ref="D85:D86"/>
    <mergeCell ref="E85:E86"/>
    <mergeCell ref="F85:F86"/>
    <mergeCell ref="A80:A84"/>
    <mergeCell ref="B80:B84"/>
    <mergeCell ref="C80:C84"/>
    <mergeCell ref="D80:D84"/>
    <mergeCell ref="E80:E84"/>
    <mergeCell ref="F80:F84"/>
    <mergeCell ref="G73:G74"/>
    <mergeCell ref="H73:H74"/>
    <mergeCell ref="M73:M74"/>
    <mergeCell ref="A75:A79"/>
    <mergeCell ref="B75:B79"/>
    <mergeCell ref="C75:C79"/>
    <mergeCell ref="D75:D79"/>
    <mergeCell ref="E75:E79"/>
    <mergeCell ref="F75:F79"/>
    <mergeCell ref="A73:A74"/>
    <mergeCell ref="B73:B74"/>
    <mergeCell ref="C73:C74"/>
    <mergeCell ref="D73:D74"/>
    <mergeCell ref="E73:E74"/>
    <mergeCell ref="F73:F74"/>
    <mergeCell ref="A68:A72"/>
    <mergeCell ref="B68:B72"/>
    <mergeCell ref="C68:C72"/>
    <mergeCell ref="D68:D72"/>
    <mergeCell ref="E68:E72"/>
    <mergeCell ref="F68:F72"/>
    <mergeCell ref="G60:G61"/>
    <mergeCell ref="H60:H61"/>
    <mergeCell ref="M60:M61"/>
    <mergeCell ref="A62:A66"/>
    <mergeCell ref="B62:B66"/>
    <mergeCell ref="C62:C66"/>
    <mergeCell ref="D62:D66"/>
    <mergeCell ref="E62:E66"/>
    <mergeCell ref="F62:F66"/>
    <mergeCell ref="A60:A61"/>
    <mergeCell ref="B60:B61"/>
    <mergeCell ref="C60:C61"/>
    <mergeCell ref="D60:D61"/>
    <mergeCell ref="E60:E61"/>
    <mergeCell ref="F60:F61"/>
    <mergeCell ref="G53:G54"/>
    <mergeCell ref="H53:H54"/>
    <mergeCell ref="M53:M54"/>
    <mergeCell ref="A55:A59"/>
    <mergeCell ref="B55:B59"/>
    <mergeCell ref="C55:C59"/>
    <mergeCell ref="D55:D59"/>
    <mergeCell ref="E55:E59"/>
    <mergeCell ref="F55:F59"/>
    <mergeCell ref="A53:A54"/>
    <mergeCell ref="B53:B54"/>
    <mergeCell ref="C53:C54"/>
    <mergeCell ref="D53:D54"/>
    <mergeCell ref="E53:E54"/>
    <mergeCell ref="F53:F54"/>
    <mergeCell ref="A48:A52"/>
    <mergeCell ref="B48:B52"/>
    <mergeCell ref="C48:C52"/>
    <mergeCell ref="D48:D52"/>
    <mergeCell ref="E48:E52"/>
    <mergeCell ref="F48:F52"/>
    <mergeCell ref="A43:A47"/>
    <mergeCell ref="B43:B47"/>
    <mergeCell ref="C43:C47"/>
    <mergeCell ref="D43:D47"/>
    <mergeCell ref="E43:E47"/>
    <mergeCell ref="F43:F47"/>
    <mergeCell ref="G35:G36"/>
    <mergeCell ref="H35:H36"/>
    <mergeCell ref="M35:M36"/>
    <mergeCell ref="A37:A41"/>
    <mergeCell ref="B37:B41"/>
    <mergeCell ref="C37:C41"/>
    <mergeCell ref="D37:D41"/>
    <mergeCell ref="E37:E41"/>
    <mergeCell ref="F37:F41"/>
    <mergeCell ref="A35:A36"/>
    <mergeCell ref="B35:B36"/>
    <mergeCell ref="C35:C36"/>
    <mergeCell ref="D35:D36"/>
    <mergeCell ref="E35:E36"/>
    <mergeCell ref="F35:F36"/>
    <mergeCell ref="A30:A34"/>
    <mergeCell ref="B30:B34"/>
    <mergeCell ref="C30:C34"/>
    <mergeCell ref="D30:D34"/>
    <mergeCell ref="E30:E34"/>
    <mergeCell ref="F30:F34"/>
    <mergeCell ref="G23:G24"/>
    <mergeCell ref="H23:H24"/>
    <mergeCell ref="M23:M24"/>
    <mergeCell ref="A25:A29"/>
    <mergeCell ref="B25:B29"/>
    <mergeCell ref="C25:C29"/>
    <mergeCell ref="D25:D29"/>
    <mergeCell ref="E25:E29"/>
    <mergeCell ref="F25:F29"/>
    <mergeCell ref="A23:A24"/>
    <mergeCell ref="B23:B24"/>
    <mergeCell ref="C23:C24"/>
    <mergeCell ref="D23:D24"/>
    <mergeCell ref="E23:E24"/>
    <mergeCell ref="F23:F24"/>
    <mergeCell ref="A18:A22"/>
    <mergeCell ref="B18:B22"/>
    <mergeCell ref="C18:C22"/>
    <mergeCell ref="D18:D22"/>
    <mergeCell ref="E18:E22"/>
    <mergeCell ref="F18:F22"/>
    <mergeCell ref="D5:D6"/>
    <mergeCell ref="E5:F5"/>
    <mergeCell ref="G5:M5"/>
    <mergeCell ref="A8:M12"/>
    <mergeCell ref="A13:A17"/>
    <mergeCell ref="B13:B17"/>
    <mergeCell ref="C13:C17"/>
    <mergeCell ref="D13:D17"/>
    <mergeCell ref="E13:E17"/>
    <mergeCell ref="F13:F17"/>
    <mergeCell ref="G241:G242"/>
    <mergeCell ref="H241:H242"/>
    <mergeCell ref="M241:M242"/>
    <mergeCell ref="A1:M1"/>
    <mergeCell ref="A2:M2"/>
    <mergeCell ref="A3:M3"/>
    <mergeCell ref="B4:L4"/>
    <mergeCell ref="A5:A6"/>
    <mergeCell ref="B5:B6"/>
    <mergeCell ref="C5:C6"/>
  </mergeCells>
  <printOptions horizontalCentered="1"/>
  <pageMargins left="0.19685039370078741" right="0.19685039370078741" top="0.19685039370078741" bottom="0.19685039370078741" header="0.51181102362204722" footer="0.51181102362204722"/>
  <pageSetup paperSize="9" scale="35" orientation="portrait" horizontalDpi="300" verticalDpi="300" r:id="rId1"/>
  <rowBreaks count="7" manualBreakCount="7">
    <brk id="74" max="14" man="1"/>
    <brk id="144" max="14" man="1"/>
    <brk id="206" max="14" man="1"/>
    <brk id="242" max="14" man="1"/>
    <brk id="287" max="14" man="1"/>
    <brk id="336" max="14" man="1"/>
    <brk id="375" max="16383" man="1"/>
  </rowBreaks>
  <colBreaks count="1" manualBreakCount="1">
    <brk id="13" max="448"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7933C"/>
  </sheetPr>
  <dimension ref="A1:AMH317"/>
  <sheetViews>
    <sheetView showGridLines="0" view="pageBreakPreview" topLeftCell="A308" zoomScale="60" zoomScaleNormal="73" zoomScalePageLayoutView="85" workbookViewId="0">
      <selection activeCell="A316" sqref="A316:M316"/>
    </sheetView>
  </sheetViews>
  <sheetFormatPr defaultColWidth="9.140625" defaultRowHeight="15.75" x14ac:dyDescent="0.25"/>
  <cols>
    <col min="1" max="1" width="11.85546875" style="2" customWidth="1"/>
    <col min="2" max="2" width="44.85546875" style="454" customWidth="1"/>
    <col min="3" max="3" width="44.85546875" style="10" customWidth="1"/>
    <col min="4" max="4" width="58.5703125" style="11" customWidth="1"/>
    <col min="5" max="5" width="31.5703125" style="2" customWidth="1"/>
    <col min="6" max="6" width="28.5703125" style="2" customWidth="1"/>
    <col min="7" max="7" width="17.85546875" style="9" customWidth="1"/>
    <col min="8" max="8" width="19.28515625" style="10" customWidth="1"/>
    <col min="9" max="10" width="16.42578125" style="453" hidden="1" customWidth="1"/>
    <col min="11" max="12" width="16.42578125" style="452" hidden="1" customWidth="1"/>
    <col min="13" max="13" width="20.85546875" style="451" customWidth="1"/>
    <col min="14" max="14" width="17" style="2" hidden="1" customWidth="1"/>
    <col min="15" max="15" width="21.140625" style="2" hidden="1" customWidth="1"/>
    <col min="16" max="16" width="20.28515625" style="2" hidden="1" customWidth="1"/>
    <col min="17" max="17" width="11.7109375" style="2" hidden="1" customWidth="1"/>
    <col min="18" max="18" width="0" style="2" hidden="1" customWidth="1"/>
    <col min="19" max="19" width="16.7109375" style="2" hidden="1" customWidth="1"/>
    <col min="20" max="21" width="0" style="2" hidden="1" customWidth="1"/>
    <col min="22" max="1022" width="9.140625" style="2"/>
    <col min="1023" max="16384" width="9.140625" style="1"/>
  </cols>
  <sheetData>
    <row r="1" spans="1:17" ht="30" hidden="1" customHeight="1" x14ac:dyDescent="0.25"/>
    <row r="2" spans="1:17" ht="27" customHeight="1" x14ac:dyDescent="0.25">
      <c r="A2" s="527" t="s">
        <v>276</v>
      </c>
      <c r="B2" s="527"/>
      <c r="C2" s="527"/>
      <c r="D2" s="527"/>
      <c r="E2" s="527"/>
      <c r="F2" s="527"/>
      <c r="G2" s="527"/>
      <c r="H2" s="527"/>
      <c r="I2" s="527"/>
      <c r="J2" s="527"/>
      <c r="K2" s="527"/>
      <c r="L2" s="527"/>
      <c r="M2" s="527"/>
    </row>
    <row r="3" spans="1:17" ht="22.5" customHeight="1" x14ac:dyDescent="0.25">
      <c r="A3" s="525" t="s">
        <v>833</v>
      </c>
      <c r="B3" s="525"/>
      <c r="C3" s="525"/>
      <c r="D3" s="525"/>
      <c r="E3" s="525"/>
      <c r="F3" s="525"/>
      <c r="G3" s="525"/>
      <c r="H3" s="525"/>
      <c r="I3" s="525"/>
      <c r="J3" s="525"/>
      <c r="K3" s="525"/>
      <c r="L3" s="525"/>
      <c r="M3" s="525"/>
    </row>
    <row r="4" spans="1:17" ht="18" customHeight="1" x14ac:dyDescent="0.25">
      <c r="A4" s="525" t="s">
        <v>832</v>
      </c>
      <c r="B4" s="525"/>
      <c r="C4" s="525"/>
      <c r="D4" s="525"/>
      <c r="E4" s="525"/>
      <c r="F4" s="525"/>
      <c r="G4" s="525"/>
      <c r="H4" s="525"/>
      <c r="I4" s="525"/>
      <c r="J4" s="525"/>
      <c r="K4" s="525"/>
      <c r="L4" s="525"/>
      <c r="M4" s="525"/>
      <c r="N4" s="526"/>
      <c r="O4" s="13"/>
    </row>
    <row r="5" spans="1:17" ht="27.75" customHeight="1" x14ac:dyDescent="0.25">
      <c r="A5" s="525" t="s">
        <v>831</v>
      </c>
      <c r="B5" s="525"/>
      <c r="C5" s="525"/>
      <c r="D5" s="525"/>
      <c r="E5" s="525"/>
      <c r="F5" s="525"/>
      <c r="G5" s="525"/>
      <c r="H5" s="525"/>
      <c r="I5" s="525"/>
      <c r="J5" s="525"/>
      <c r="K5" s="525"/>
      <c r="L5" s="525"/>
      <c r="M5" s="525"/>
      <c r="N5" s="524"/>
      <c r="O5" s="521"/>
    </row>
    <row r="6" spans="1:17" s="13" customFormat="1" ht="87" customHeight="1" x14ac:dyDescent="0.25">
      <c r="A6" s="467" t="s">
        <v>272</v>
      </c>
      <c r="B6" s="70" t="s">
        <v>271</v>
      </c>
      <c r="C6" s="70" t="s">
        <v>830</v>
      </c>
      <c r="D6" s="70" t="s">
        <v>269</v>
      </c>
      <c r="E6" s="70" t="s">
        <v>829</v>
      </c>
      <c r="F6" s="70"/>
      <c r="G6" s="523" t="s">
        <v>828</v>
      </c>
      <c r="H6" s="523"/>
      <c r="I6" s="523"/>
      <c r="J6" s="523"/>
      <c r="K6" s="523"/>
      <c r="L6" s="523"/>
      <c r="M6" s="523"/>
      <c r="N6" s="521"/>
      <c r="O6" s="521"/>
    </row>
    <row r="7" spans="1:17" s="13" customFormat="1" ht="11.25" hidden="1" customHeight="1" x14ac:dyDescent="0.25">
      <c r="A7" s="467"/>
      <c r="B7" s="70"/>
      <c r="C7" s="70"/>
      <c r="D7" s="70"/>
      <c r="E7" s="465" t="s">
        <v>266</v>
      </c>
      <c r="F7" s="465" t="s">
        <v>265</v>
      </c>
      <c r="G7" s="47" t="s">
        <v>264</v>
      </c>
      <c r="H7" s="465" t="s">
        <v>263</v>
      </c>
      <c r="I7" s="465"/>
      <c r="J7" s="465"/>
      <c r="K7" s="465"/>
      <c r="L7" s="465"/>
      <c r="M7" s="514" t="s">
        <v>262</v>
      </c>
      <c r="N7" s="521"/>
      <c r="O7" s="521"/>
    </row>
    <row r="8" spans="1:17" s="13" customFormat="1" ht="24.75" customHeight="1" x14ac:dyDescent="0.25">
      <c r="A8" s="496">
        <v>1</v>
      </c>
      <c r="B8" s="465">
        <v>2</v>
      </c>
      <c r="C8" s="465">
        <v>3</v>
      </c>
      <c r="D8" s="465">
        <v>4</v>
      </c>
      <c r="E8" s="465">
        <v>5</v>
      </c>
      <c r="F8" s="465">
        <v>6</v>
      </c>
      <c r="G8" s="465">
        <v>7</v>
      </c>
      <c r="H8" s="465">
        <v>8</v>
      </c>
      <c r="I8" s="465">
        <v>8</v>
      </c>
      <c r="J8" s="465">
        <v>8</v>
      </c>
      <c r="K8" s="465">
        <v>8</v>
      </c>
      <c r="L8" s="465">
        <v>8</v>
      </c>
      <c r="M8" s="465">
        <v>9</v>
      </c>
      <c r="N8" s="521"/>
      <c r="O8" s="521"/>
    </row>
    <row r="9" spans="1:17" s="13" customFormat="1" ht="15" customHeight="1" x14ac:dyDescent="0.25">
      <c r="A9" s="481" t="s">
        <v>827</v>
      </c>
      <c r="B9" s="481"/>
      <c r="C9" s="481"/>
      <c r="D9" s="481"/>
      <c r="E9" s="481"/>
      <c r="F9" s="481"/>
      <c r="G9" s="481"/>
      <c r="H9" s="481"/>
      <c r="I9" s="481"/>
      <c r="J9" s="481"/>
      <c r="K9" s="481"/>
      <c r="L9" s="481"/>
      <c r="M9" s="481"/>
      <c r="N9" s="521"/>
      <c r="O9" s="521"/>
    </row>
    <row r="10" spans="1:17" ht="6" customHeight="1" x14ac:dyDescent="0.25">
      <c r="A10" s="481"/>
      <c r="B10" s="481"/>
      <c r="C10" s="481"/>
      <c r="D10" s="481"/>
      <c r="E10" s="481"/>
      <c r="F10" s="481"/>
      <c r="G10" s="481"/>
      <c r="H10" s="481"/>
      <c r="I10" s="481"/>
      <c r="J10" s="481"/>
      <c r="K10" s="481"/>
      <c r="L10" s="481"/>
      <c r="M10" s="481"/>
      <c r="N10" s="522"/>
      <c r="O10" s="521"/>
    </row>
    <row r="11" spans="1:17" ht="6.75" customHeight="1" x14ac:dyDescent="0.25">
      <c r="A11" s="481"/>
      <c r="B11" s="481"/>
      <c r="C11" s="481"/>
      <c r="D11" s="481"/>
      <c r="E11" s="481"/>
      <c r="F11" s="481"/>
      <c r="G11" s="481"/>
      <c r="H11" s="481"/>
      <c r="I11" s="481"/>
      <c r="J11" s="481"/>
      <c r="K11" s="481"/>
      <c r="L11" s="481"/>
      <c r="M11" s="481"/>
      <c r="N11" s="521"/>
      <c r="O11" s="521"/>
    </row>
    <row r="12" spans="1:17" ht="29.25" hidden="1" customHeight="1" x14ac:dyDescent="0.25">
      <c r="A12" s="481"/>
      <c r="B12" s="481"/>
      <c r="C12" s="481"/>
      <c r="D12" s="481"/>
      <c r="E12" s="481"/>
      <c r="F12" s="481"/>
      <c r="G12" s="481"/>
      <c r="H12" s="481"/>
      <c r="I12" s="481"/>
      <c r="J12" s="481"/>
      <c r="K12" s="481"/>
      <c r="L12" s="481"/>
      <c r="M12" s="481"/>
      <c r="N12" s="521"/>
      <c r="O12" s="521"/>
    </row>
    <row r="13" spans="1:17" ht="29.25" hidden="1" customHeight="1" x14ac:dyDescent="0.25">
      <c r="A13" s="481"/>
      <c r="B13" s="481"/>
      <c r="C13" s="481"/>
      <c r="D13" s="481"/>
      <c r="E13" s="481"/>
      <c r="F13" s="481"/>
      <c r="G13" s="481"/>
      <c r="H13" s="481"/>
      <c r="I13" s="481"/>
      <c r="J13" s="481"/>
      <c r="K13" s="481"/>
      <c r="L13" s="481"/>
      <c r="M13" s="481"/>
      <c r="N13" s="521">
        <v>28345.200000000001</v>
      </c>
      <c r="O13" s="522">
        <f>M17-N13</f>
        <v>74397.194920000024</v>
      </c>
    </row>
    <row r="14" spans="1:17" ht="29.25" customHeight="1" x14ac:dyDescent="0.25">
      <c r="A14" s="478" t="s">
        <v>397</v>
      </c>
      <c r="B14" s="477" t="s">
        <v>826</v>
      </c>
      <c r="C14" s="497" t="s">
        <v>10</v>
      </c>
      <c r="D14" s="476" t="s">
        <v>825</v>
      </c>
      <c r="E14" s="497" t="s">
        <v>10</v>
      </c>
      <c r="F14" s="497" t="s">
        <v>10</v>
      </c>
      <c r="G14" s="474" t="s">
        <v>5</v>
      </c>
      <c r="H14" s="473">
        <f>SUM(H15:H18)</f>
        <v>124913</v>
      </c>
      <c r="I14" s="473">
        <f>SUM(I15:I18)</f>
        <v>7687.0999999999995</v>
      </c>
      <c r="J14" s="473">
        <f>SUM(J15:J18)</f>
        <v>34932.199999999997</v>
      </c>
      <c r="K14" s="473">
        <f>SUM(K15:K18)</f>
        <v>91394.9</v>
      </c>
      <c r="L14" s="473">
        <f>SUM(L15:L18)</f>
        <v>0</v>
      </c>
      <c r="M14" s="473">
        <f>SUM(M15:M18)</f>
        <v>102742.39492000002</v>
      </c>
      <c r="N14" s="521"/>
      <c r="O14" s="521"/>
      <c r="P14" s="2">
        <v>66253.7</v>
      </c>
      <c r="Q14" s="458">
        <f>P14-M14</f>
        <v>-36488.694920000024</v>
      </c>
    </row>
    <row r="15" spans="1:17" ht="19.5" customHeight="1" x14ac:dyDescent="0.25">
      <c r="A15" s="478"/>
      <c r="B15" s="477"/>
      <c r="C15" s="497"/>
      <c r="D15" s="476"/>
      <c r="E15" s="497"/>
      <c r="F15" s="497"/>
      <c r="G15" s="474" t="s">
        <v>4</v>
      </c>
      <c r="H15" s="473">
        <f>I15+K15+L15</f>
        <v>0</v>
      </c>
      <c r="I15" s="473">
        <f>J15+L15+M15</f>
        <v>0</v>
      </c>
      <c r="J15" s="473">
        <f>K15+M15+N11</f>
        <v>0</v>
      </c>
      <c r="K15" s="473">
        <f>L15+N11+O11</f>
        <v>0</v>
      </c>
      <c r="L15" s="473">
        <f>M15+O11+P11</f>
        <v>0</v>
      </c>
      <c r="M15" s="473">
        <f>N11+P11+Q11</f>
        <v>0</v>
      </c>
      <c r="N15" s="521"/>
      <c r="O15" s="521"/>
    </row>
    <row r="16" spans="1:17" ht="19.5" customHeight="1" x14ac:dyDescent="0.25">
      <c r="A16" s="478"/>
      <c r="B16" s="477"/>
      <c r="C16" s="497"/>
      <c r="D16" s="476"/>
      <c r="E16" s="497"/>
      <c r="F16" s="497"/>
      <c r="G16" s="474" t="s">
        <v>3</v>
      </c>
      <c r="H16" s="473">
        <v>0</v>
      </c>
      <c r="I16" s="473">
        <v>0</v>
      </c>
      <c r="J16" s="473">
        <v>0</v>
      </c>
      <c r="K16" s="473">
        <v>0</v>
      </c>
      <c r="L16" s="473">
        <v>0</v>
      </c>
      <c r="M16" s="473">
        <v>0</v>
      </c>
      <c r="N16" s="13"/>
      <c r="O16" s="13"/>
    </row>
    <row r="17" spans="1:16" ht="19.5" customHeight="1" x14ac:dyDescent="0.25">
      <c r="A17" s="478"/>
      <c r="B17" s="477"/>
      <c r="C17" s="497"/>
      <c r="D17" s="476"/>
      <c r="E17" s="497"/>
      <c r="F17" s="497"/>
      <c r="G17" s="474" t="s">
        <v>2</v>
      </c>
      <c r="H17" s="473">
        <f>H22+H28+H38+H46+H52+H65++H72+H78+H85+H92+H59</f>
        <v>124913</v>
      </c>
      <c r="I17" s="473">
        <f>I22+I28+I38+I46+I52+I65++I72+I78+I85+I92+I59</f>
        <v>7687.0999999999995</v>
      </c>
      <c r="J17" s="473">
        <f>J22+J28+J38+J46+J52+J65++J72+J78+J85+J92+J59</f>
        <v>34932.199999999997</v>
      </c>
      <c r="K17" s="473">
        <f>K22+K28+K38+K46+K52+K65++K72+K78+K85+K92+K59</f>
        <v>91394.9</v>
      </c>
      <c r="L17" s="473">
        <f>L22+L28+L38+L46+L52+L65++L72+L78+L85+L92+L59</f>
        <v>0</v>
      </c>
      <c r="M17" s="473">
        <f>M22+M28+M38+M46+M52+M65++M72+M78+M85+M92+M59</f>
        <v>102742.39492000002</v>
      </c>
    </row>
    <row r="18" spans="1:16" ht="34.5" customHeight="1" x14ac:dyDescent="0.25">
      <c r="A18" s="478"/>
      <c r="B18" s="477"/>
      <c r="C18" s="497"/>
      <c r="D18" s="476"/>
      <c r="E18" s="497"/>
      <c r="F18" s="497"/>
      <c r="G18" s="474" t="s">
        <v>1</v>
      </c>
      <c r="H18" s="473">
        <f>H23+H29+H39+H47+H53+H66+H73+H79+H86+H99</f>
        <v>0</v>
      </c>
      <c r="I18" s="473">
        <f>I23+I29+I39+I47+I53+I66+I73+I79+I86+I99</f>
        <v>0</v>
      </c>
      <c r="J18" s="473">
        <f>J23+J29+J39+J47+J53+J66+J73+J79+J86+J99</f>
        <v>0</v>
      </c>
      <c r="K18" s="473">
        <f>K23+K29+K39+K47+K53+K66+K73+K79+K86+K99</f>
        <v>0</v>
      </c>
      <c r="L18" s="473">
        <f>L23+L29+L39+L47+L53+L66+L73+L79+L86+L99</f>
        <v>0</v>
      </c>
      <c r="M18" s="473">
        <f>M23+M29+M39+M47+M53+M66+M73+M79+M86+M99</f>
        <v>0</v>
      </c>
    </row>
    <row r="19" spans="1:16" ht="19.5" customHeight="1" x14ac:dyDescent="0.25">
      <c r="A19" s="517" t="s">
        <v>43</v>
      </c>
      <c r="B19" s="471" t="s">
        <v>824</v>
      </c>
      <c r="C19" s="70" t="s">
        <v>17</v>
      </c>
      <c r="D19" s="61" t="s">
        <v>823</v>
      </c>
      <c r="E19" s="59">
        <v>44926</v>
      </c>
      <c r="F19" s="70" t="s">
        <v>822</v>
      </c>
      <c r="G19" s="69" t="s">
        <v>5</v>
      </c>
      <c r="H19" s="470">
        <f>H20+H21+H22+H23</f>
        <v>2705.6</v>
      </c>
      <c r="I19" s="470">
        <f>I20+I21+I22+I23</f>
        <v>205.6</v>
      </c>
      <c r="J19" s="470"/>
      <c r="K19" s="470">
        <f>K20+K21+K22+K23</f>
        <v>2500</v>
      </c>
      <c r="L19" s="470">
        <v>0</v>
      </c>
      <c r="M19" s="514">
        <f>SUM(M20:M23)</f>
        <v>1658.35409</v>
      </c>
    </row>
    <row r="20" spans="1:16" ht="77.25" customHeight="1" x14ac:dyDescent="0.25">
      <c r="A20" s="517"/>
      <c r="B20" s="471"/>
      <c r="C20" s="70"/>
      <c r="D20" s="61"/>
      <c r="E20" s="59"/>
      <c r="F20" s="59"/>
      <c r="G20" s="69" t="s">
        <v>4</v>
      </c>
      <c r="H20" s="470">
        <v>0</v>
      </c>
      <c r="I20" s="470">
        <v>0</v>
      </c>
      <c r="J20" s="470"/>
      <c r="K20" s="470">
        <v>0</v>
      </c>
      <c r="L20" s="470">
        <v>0</v>
      </c>
      <c r="M20" s="469">
        <v>0</v>
      </c>
      <c r="P20" s="40"/>
    </row>
    <row r="21" spans="1:16" ht="19.5" customHeight="1" x14ac:dyDescent="0.25">
      <c r="A21" s="517"/>
      <c r="B21" s="471"/>
      <c r="C21" s="70"/>
      <c r="D21" s="61"/>
      <c r="E21" s="59"/>
      <c r="F21" s="59"/>
      <c r="G21" s="69" t="s">
        <v>3</v>
      </c>
      <c r="H21" s="470">
        <v>0</v>
      </c>
      <c r="I21" s="470">
        <v>0</v>
      </c>
      <c r="J21" s="470"/>
      <c r="K21" s="470">
        <v>0</v>
      </c>
      <c r="L21" s="470">
        <v>0</v>
      </c>
      <c r="M21" s="469">
        <v>0</v>
      </c>
    </row>
    <row r="22" spans="1:16" ht="19.5" customHeight="1" x14ac:dyDescent="0.25">
      <c r="A22" s="517"/>
      <c r="B22" s="471"/>
      <c r="C22" s="70"/>
      <c r="D22" s="61"/>
      <c r="E22" s="59"/>
      <c r="F22" s="59"/>
      <c r="G22" s="69" t="s">
        <v>2</v>
      </c>
      <c r="H22" s="470">
        <f>I22+J22+K22+L22</f>
        <v>2705.6</v>
      </c>
      <c r="I22" s="470">
        <v>205.6</v>
      </c>
      <c r="J22" s="470"/>
      <c r="K22" s="470">
        <v>2500</v>
      </c>
      <c r="L22" s="470">
        <v>0</v>
      </c>
      <c r="M22" s="469">
        <f>1533.19742+125.15667</f>
        <v>1658.35409</v>
      </c>
    </row>
    <row r="23" spans="1:16" ht="111" customHeight="1" x14ac:dyDescent="0.25">
      <c r="A23" s="517"/>
      <c r="B23" s="471"/>
      <c r="C23" s="70"/>
      <c r="D23" s="61"/>
      <c r="E23" s="59"/>
      <c r="F23" s="59"/>
      <c r="G23" s="69" t="s">
        <v>1</v>
      </c>
      <c r="H23" s="470">
        <v>0</v>
      </c>
      <c r="I23" s="470">
        <v>0</v>
      </c>
      <c r="J23" s="470"/>
      <c r="K23" s="470">
        <v>0</v>
      </c>
      <c r="L23" s="470">
        <v>0</v>
      </c>
      <c r="M23" s="469">
        <v>0</v>
      </c>
    </row>
    <row r="24" spans="1:16" ht="168" customHeight="1" x14ac:dyDescent="0.25">
      <c r="A24" s="496"/>
      <c r="B24" s="490" t="s">
        <v>821</v>
      </c>
      <c r="C24" s="520" t="s">
        <v>820</v>
      </c>
      <c r="D24" s="47" t="s">
        <v>719</v>
      </c>
      <c r="E24" s="519" t="s">
        <v>819</v>
      </c>
      <c r="F24" s="518" t="s">
        <v>818</v>
      </c>
      <c r="G24" s="465" t="s">
        <v>642</v>
      </c>
      <c r="H24" s="465" t="s">
        <v>642</v>
      </c>
      <c r="I24" s="465"/>
      <c r="J24" s="465"/>
      <c r="K24" s="465"/>
      <c r="L24" s="465"/>
      <c r="M24" s="465" t="s">
        <v>642</v>
      </c>
    </row>
    <row r="25" spans="1:16" ht="24.75" customHeight="1" x14ac:dyDescent="0.25">
      <c r="A25" s="517" t="s">
        <v>817</v>
      </c>
      <c r="B25" s="471" t="s">
        <v>816</v>
      </c>
      <c r="C25" s="70" t="s">
        <v>17</v>
      </c>
      <c r="D25" s="61" t="s">
        <v>658</v>
      </c>
      <c r="E25" s="59">
        <v>44926</v>
      </c>
      <c r="F25" s="70" t="s">
        <v>17</v>
      </c>
      <c r="G25" s="69" t="s">
        <v>5</v>
      </c>
      <c r="H25" s="470">
        <f>H26+H27+H28+H29</f>
        <v>55250.5</v>
      </c>
      <c r="I25" s="470">
        <f>I26+I27+I28+I29</f>
        <v>2177.6</v>
      </c>
      <c r="J25" s="470"/>
      <c r="K25" s="470">
        <f>K26+K27+K28+K29</f>
        <v>62248.2</v>
      </c>
      <c r="L25" s="470"/>
      <c r="M25" s="469">
        <f>SUM(M26:M29)</f>
        <v>58566.128370000006</v>
      </c>
    </row>
    <row r="26" spans="1:16" ht="24.75" customHeight="1" x14ac:dyDescent="0.25">
      <c r="A26" s="517"/>
      <c r="B26" s="471"/>
      <c r="C26" s="70"/>
      <c r="D26" s="61"/>
      <c r="E26" s="59"/>
      <c r="F26" s="59"/>
      <c r="G26" s="69" t="s">
        <v>4</v>
      </c>
      <c r="H26" s="470">
        <v>0</v>
      </c>
      <c r="I26" s="470">
        <v>0</v>
      </c>
      <c r="J26" s="470"/>
      <c r="K26" s="470">
        <v>0</v>
      </c>
      <c r="L26" s="470"/>
      <c r="M26" s="469">
        <v>0</v>
      </c>
    </row>
    <row r="27" spans="1:16" ht="22.5" customHeight="1" x14ac:dyDescent="0.25">
      <c r="A27" s="517"/>
      <c r="B27" s="471"/>
      <c r="C27" s="70"/>
      <c r="D27" s="61"/>
      <c r="E27" s="59"/>
      <c r="F27" s="59"/>
      <c r="G27" s="69" t="s">
        <v>3</v>
      </c>
      <c r="H27" s="470">
        <f>K27+I27</f>
        <v>0</v>
      </c>
      <c r="I27" s="470">
        <v>0</v>
      </c>
      <c r="J27" s="470"/>
      <c r="K27" s="470">
        <v>0</v>
      </c>
      <c r="L27" s="470"/>
      <c r="M27" s="469">
        <v>0</v>
      </c>
    </row>
    <row r="28" spans="1:16" ht="18.75" customHeight="1" x14ac:dyDescent="0.25">
      <c r="A28" s="517"/>
      <c r="B28" s="471"/>
      <c r="C28" s="70"/>
      <c r="D28" s="61"/>
      <c r="E28" s="59"/>
      <c r="F28" s="59"/>
      <c r="G28" s="69" t="s">
        <v>2</v>
      </c>
      <c r="H28" s="470">
        <v>55250.5</v>
      </c>
      <c r="I28" s="470">
        <f>1964.3+213.3</f>
        <v>2177.6</v>
      </c>
      <c r="J28" s="470"/>
      <c r="K28" s="470">
        <f>62248.1+0.1</f>
        <v>62248.2</v>
      </c>
      <c r="L28" s="470"/>
      <c r="M28" s="469">
        <f>338.30877+55519.81788+591.05093+2116.95079</f>
        <v>58566.128370000006</v>
      </c>
    </row>
    <row r="29" spans="1:16" ht="20.25" customHeight="1" x14ac:dyDescent="0.25">
      <c r="A29" s="517"/>
      <c r="B29" s="471"/>
      <c r="C29" s="70"/>
      <c r="D29" s="61"/>
      <c r="E29" s="59"/>
      <c r="F29" s="59"/>
      <c r="G29" s="69" t="s">
        <v>1</v>
      </c>
      <c r="H29" s="470">
        <v>0</v>
      </c>
      <c r="I29" s="470">
        <v>0</v>
      </c>
      <c r="J29" s="470"/>
      <c r="K29" s="470">
        <v>0</v>
      </c>
      <c r="L29" s="470"/>
      <c r="M29" s="469">
        <v>0</v>
      </c>
    </row>
    <row r="30" spans="1:16" ht="215.25" customHeight="1" x14ac:dyDescent="0.25">
      <c r="A30" s="516"/>
      <c r="B30" s="70" t="s">
        <v>815</v>
      </c>
      <c r="C30" s="70" t="s">
        <v>21</v>
      </c>
      <c r="D30" s="61" t="s">
        <v>658</v>
      </c>
      <c r="E30" s="70" t="s">
        <v>47</v>
      </c>
      <c r="F30" s="70" t="s">
        <v>814</v>
      </c>
      <c r="G30" s="70" t="s">
        <v>642</v>
      </c>
      <c r="H30" s="70" t="s">
        <v>642</v>
      </c>
      <c r="I30" s="470"/>
      <c r="J30" s="470"/>
      <c r="K30" s="470"/>
      <c r="L30" s="470"/>
      <c r="M30" s="515" t="s">
        <v>642</v>
      </c>
      <c r="P30" s="40"/>
    </row>
    <row r="31" spans="1:16" ht="409.5" customHeight="1" x14ac:dyDescent="0.25">
      <c r="A31" s="516"/>
      <c r="B31" s="70"/>
      <c r="C31" s="70"/>
      <c r="D31" s="61"/>
      <c r="E31" s="70"/>
      <c r="F31" s="70"/>
      <c r="G31" s="70"/>
      <c r="H31" s="70"/>
      <c r="I31" s="465"/>
      <c r="J31" s="465"/>
      <c r="K31" s="465"/>
      <c r="L31" s="465"/>
      <c r="M31" s="515"/>
      <c r="P31" s="40"/>
    </row>
    <row r="32" spans="1:16" ht="63" customHeight="1" x14ac:dyDescent="0.25">
      <c r="A32" s="516"/>
      <c r="B32" s="70"/>
      <c r="C32" s="70"/>
      <c r="D32" s="61"/>
      <c r="E32" s="70"/>
      <c r="F32" s="70"/>
      <c r="G32" s="70" t="s">
        <v>642</v>
      </c>
      <c r="H32" s="70" t="s">
        <v>642</v>
      </c>
      <c r="I32" s="465"/>
      <c r="J32" s="465"/>
      <c r="K32" s="465"/>
      <c r="L32" s="465"/>
      <c r="M32" s="515" t="s">
        <v>642</v>
      </c>
    </row>
    <row r="33" spans="1:16" ht="105" customHeight="1" x14ac:dyDescent="0.25">
      <c r="A33" s="516"/>
      <c r="B33" s="70"/>
      <c r="C33" s="70"/>
      <c r="D33" s="61"/>
      <c r="E33" s="70"/>
      <c r="F33" s="70"/>
      <c r="G33" s="70"/>
      <c r="H33" s="70"/>
      <c r="I33" s="465"/>
      <c r="J33" s="465"/>
      <c r="K33" s="465"/>
      <c r="L33" s="465"/>
      <c r="M33" s="515"/>
    </row>
    <row r="34" spans="1:16" ht="54" hidden="1" customHeight="1" x14ac:dyDescent="0.25">
      <c r="A34" s="516"/>
      <c r="B34" s="70"/>
      <c r="C34" s="70"/>
      <c r="D34" s="61"/>
      <c r="E34" s="70"/>
      <c r="F34" s="70"/>
      <c r="G34" s="70"/>
      <c r="H34" s="70"/>
      <c r="I34" s="465"/>
      <c r="J34" s="465"/>
      <c r="K34" s="465"/>
      <c r="L34" s="465"/>
      <c r="M34" s="515"/>
    </row>
    <row r="35" spans="1:16" ht="18.75" customHeight="1" x14ac:dyDescent="0.25">
      <c r="A35" s="472" t="s">
        <v>813</v>
      </c>
      <c r="B35" s="471" t="s">
        <v>812</v>
      </c>
      <c r="C35" s="70" t="s">
        <v>17</v>
      </c>
      <c r="D35" s="61" t="s">
        <v>719</v>
      </c>
      <c r="E35" s="59">
        <v>44926</v>
      </c>
      <c r="F35" s="70" t="s">
        <v>811</v>
      </c>
      <c r="G35" s="69" t="s">
        <v>5</v>
      </c>
      <c r="H35" s="470">
        <f>H36+H37+H38+H39</f>
        <v>13190.2</v>
      </c>
      <c r="I35" s="470">
        <f>I36+I37+I38+I39</f>
        <v>145.19999999999999</v>
      </c>
      <c r="J35" s="470"/>
      <c r="K35" s="470">
        <f>K36+K37+K38+K39</f>
        <v>13652.300000000001</v>
      </c>
      <c r="L35" s="470"/>
      <c r="M35" s="469">
        <f>SUM(M36:M39)</f>
        <v>9467.9954799999996</v>
      </c>
    </row>
    <row r="36" spans="1:16" ht="16.5" customHeight="1" x14ac:dyDescent="0.25">
      <c r="A36" s="472"/>
      <c r="B36" s="471"/>
      <c r="C36" s="70"/>
      <c r="D36" s="61"/>
      <c r="E36" s="59"/>
      <c r="F36" s="59"/>
      <c r="G36" s="69" t="s">
        <v>4</v>
      </c>
      <c r="H36" s="470">
        <v>0</v>
      </c>
      <c r="I36" s="470"/>
      <c r="J36" s="470"/>
      <c r="K36" s="470">
        <v>0</v>
      </c>
      <c r="L36" s="470"/>
      <c r="M36" s="469">
        <v>0</v>
      </c>
    </row>
    <row r="37" spans="1:16" ht="23.25" customHeight="1" x14ac:dyDescent="0.25">
      <c r="A37" s="472"/>
      <c r="B37" s="471"/>
      <c r="C37" s="70"/>
      <c r="D37" s="61"/>
      <c r="E37" s="59"/>
      <c r="F37" s="59"/>
      <c r="G37" s="69" t="s">
        <v>3</v>
      </c>
      <c r="H37" s="470">
        <v>0</v>
      </c>
      <c r="I37" s="470"/>
      <c r="J37" s="470"/>
      <c r="K37" s="470">
        <v>0</v>
      </c>
      <c r="L37" s="470"/>
      <c r="M37" s="469">
        <v>0</v>
      </c>
    </row>
    <row r="38" spans="1:16" x14ac:dyDescent="0.25">
      <c r="A38" s="472"/>
      <c r="B38" s="471"/>
      <c r="C38" s="70"/>
      <c r="D38" s="61"/>
      <c r="E38" s="59"/>
      <c r="F38" s="59"/>
      <c r="G38" s="69" t="s">
        <v>2</v>
      </c>
      <c r="H38" s="470">
        <v>13190.2</v>
      </c>
      <c r="I38" s="470">
        <v>145.19999999999999</v>
      </c>
      <c r="J38" s="470"/>
      <c r="K38" s="470">
        <f>10100+3552.2+0.1</f>
        <v>13652.300000000001</v>
      </c>
      <c r="L38" s="470"/>
      <c r="M38" s="469">
        <f>30+9437.99548</f>
        <v>9467.9954799999996</v>
      </c>
    </row>
    <row r="39" spans="1:16" ht="21.75" customHeight="1" x14ac:dyDescent="0.25">
      <c r="A39" s="472"/>
      <c r="B39" s="471"/>
      <c r="C39" s="70"/>
      <c r="D39" s="61"/>
      <c r="E39" s="59"/>
      <c r="F39" s="59"/>
      <c r="G39" s="69" t="s">
        <v>1</v>
      </c>
      <c r="H39" s="470">
        <v>0</v>
      </c>
      <c r="I39" s="470"/>
      <c r="J39" s="470"/>
      <c r="K39" s="470">
        <v>0</v>
      </c>
      <c r="L39" s="470"/>
      <c r="M39" s="469">
        <v>0</v>
      </c>
    </row>
    <row r="40" spans="1:16" ht="109.5" customHeight="1" x14ac:dyDescent="0.25">
      <c r="A40" s="467"/>
      <c r="B40" s="471" t="s">
        <v>810</v>
      </c>
      <c r="C40" s="70" t="s">
        <v>21</v>
      </c>
      <c r="D40" s="61" t="s">
        <v>809</v>
      </c>
      <c r="E40" s="70" t="s">
        <v>47</v>
      </c>
      <c r="F40" s="70" t="s">
        <v>808</v>
      </c>
      <c r="G40" s="465" t="s">
        <v>642</v>
      </c>
      <c r="H40" s="465" t="s">
        <v>642</v>
      </c>
      <c r="I40" s="470"/>
      <c r="J40" s="470"/>
      <c r="K40" s="470"/>
      <c r="L40" s="470"/>
      <c r="M40" s="465" t="s">
        <v>642</v>
      </c>
      <c r="P40" s="40"/>
    </row>
    <row r="41" spans="1:16" ht="197.25" customHeight="1" x14ac:dyDescent="0.25">
      <c r="A41" s="467"/>
      <c r="B41" s="471"/>
      <c r="C41" s="70"/>
      <c r="D41" s="61"/>
      <c r="E41" s="70"/>
      <c r="F41" s="70"/>
      <c r="G41" s="465" t="s">
        <v>642</v>
      </c>
      <c r="H41" s="465" t="s">
        <v>642</v>
      </c>
      <c r="I41" s="465"/>
      <c r="J41" s="465"/>
      <c r="K41" s="465"/>
      <c r="L41" s="465"/>
      <c r="M41" s="465" t="s">
        <v>642</v>
      </c>
      <c r="P41" s="105"/>
    </row>
    <row r="42" spans="1:16" ht="100.5" customHeight="1" x14ac:dyDescent="0.25">
      <c r="A42" s="496"/>
      <c r="B42" s="490" t="s">
        <v>807</v>
      </c>
      <c r="C42" s="465" t="s">
        <v>17</v>
      </c>
      <c r="D42" s="47" t="s">
        <v>16</v>
      </c>
      <c r="E42" s="465" t="s">
        <v>806</v>
      </c>
      <c r="F42" s="465" t="s">
        <v>805</v>
      </c>
      <c r="G42" s="465" t="s">
        <v>642</v>
      </c>
      <c r="H42" s="465" t="s">
        <v>642</v>
      </c>
      <c r="I42" s="465"/>
      <c r="J42" s="465"/>
      <c r="K42" s="465"/>
      <c r="L42" s="465"/>
      <c r="M42" s="465" t="s">
        <v>642</v>
      </c>
      <c r="P42" s="68"/>
    </row>
    <row r="43" spans="1:16" ht="15.75" customHeight="1" x14ac:dyDescent="0.25">
      <c r="A43" s="472" t="s">
        <v>804</v>
      </c>
      <c r="B43" s="471" t="s">
        <v>803</v>
      </c>
      <c r="C43" s="70" t="s">
        <v>17</v>
      </c>
      <c r="D43" s="61" t="s">
        <v>790</v>
      </c>
      <c r="E43" s="59">
        <v>44926</v>
      </c>
      <c r="F43" s="70" t="s">
        <v>17</v>
      </c>
      <c r="G43" s="69" t="s">
        <v>5</v>
      </c>
      <c r="H43" s="470">
        <f>H44+H45+H46+H47</f>
        <v>1699.4</v>
      </c>
      <c r="I43" s="470">
        <f>I44+I45+I46+I47</f>
        <v>0</v>
      </c>
      <c r="J43" s="470"/>
      <c r="K43" s="470">
        <f>K44+K45+K46+K47</f>
        <v>0</v>
      </c>
      <c r="L43" s="470"/>
      <c r="M43" s="469">
        <f>SUM(M44:M47)</f>
        <v>469.31909000000002</v>
      </c>
    </row>
    <row r="44" spans="1:16" x14ac:dyDescent="0.25">
      <c r="A44" s="472"/>
      <c r="B44" s="471"/>
      <c r="C44" s="70"/>
      <c r="D44" s="61"/>
      <c r="E44" s="59"/>
      <c r="F44" s="59"/>
      <c r="G44" s="69" t="s">
        <v>4</v>
      </c>
      <c r="H44" s="470">
        <v>0</v>
      </c>
      <c r="I44" s="470"/>
      <c r="J44" s="470"/>
      <c r="K44" s="470">
        <v>0</v>
      </c>
      <c r="L44" s="470"/>
      <c r="M44" s="469">
        <v>0</v>
      </c>
    </row>
    <row r="45" spans="1:16" ht="24" customHeight="1" x14ac:dyDescent="0.25">
      <c r="A45" s="472"/>
      <c r="B45" s="471"/>
      <c r="C45" s="70"/>
      <c r="D45" s="61"/>
      <c r="E45" s="59"/>
      <c r="F45" s="59"/>
      <c r="G45" s="69" t="s">
        <v>3</v>
      </c>
      <c r="H45" s="470">
        <v>0</v>
      </c>
      <c r="I45" s="470"/>
      <c r="J45" s="470"/>
      <c r="K45" s="470">
        <v>0</v>
      </c>
      <c r="L45" s="470"/>
      <c r="M45" s="469">
        <v>0</v>
      </c>
    </row>
    <row r="46" spans="1:16" ht="24" customHeight="1" x14ac:dyDescent="0.25">
      <c r="A46" s="472"/>
      <c r="B46" s="471"/>
      <c r="C46" s="70"/>
      <c r="D46" s="61"/>
      <c r="E46" s="59"/>
      <c r="F46" s="59"/>
      <c r="G46" s="69" t="s">
        <v>2</v>
      </c>
      <c r="H46" s="470">
        <f>I46+J46+K46+L46</f>
        <v>1699.4</v>
      </c>
      <c r="I46" s="470">
        <v>0</v>
      </c>
      <c r="J46" s="470">
        <v>1699.4</v>
      </c>
      <c r="K46" s="470">
        <v>0</v>
      </c>
      <c r="L46" s="470"/>
      <c r="M46" s="514">
        <f>70.31909+399</f>
        <v>469.31909000000002</v>
      </c>
    </row>
    <row r="47" spans="1:16" ht="24" customHeight="1" x14ac:dyDescent="0.25">
      <c r="A47" s="472"/>
      <c r="B47" s="471"/>
      <c r="C47" s="70"/>
      <c r="D47" s="61"/>
      <c r="E47" s="59"/>
      <c r="F47" s="59"/>
      <c r="G47" s="69" t="s">
        <v>1</v>
      </c>
      <c r="H47" s="470">
        <v>0</v>
      </c>
      <c r="I47" s="470"/>
      <c r="J47" s="470"/>
      <c r="K47" s="470">
        <v>0</v>
      </c>
      <c r="L47" s="470"/>
      <c r="M47" s="469">
        <v>0</v>
      </c>
    </row>
    <row r="48" spans="1:16" ht="135.75" customHeight="1" x14ac:dyDescent="0.25">
      <c r="A48" s="496"/>
      <c r="B48" s="490" t="s">
        <v>802</v>
      </c>
      <c r="C48" s="465" t="s">
        <v>801</v>
      </c>
      <c r="D48" s="47" t="s">
        <v>790</v>
      </c>
      <c r="E48" s="465" t="s">
        <v>800</v>
      </c>
      <c r="F48" s="465" t="s">
        <v>799</v>
      </c>
      <c r="G48" s="465" t="s">
        <v>642</v>
      </c>
      <c r="H48" s="465" t="s">
        <v>642</v>
      </c>
      <c r="I48" s="465"/>
      <c r="J48" s="465"/>
      <c r="K48" s="465"/>
      <c r="L48" s="465"/>
      <c r="M48" s="465" t="s">
        <v>642</v>
      </c>
    </row>
    <row r="49" spans="1:16" ht="15.75" customHeight="1" x14ac:dyDescent="0.25">
      <c r="A49" s="472" t="s">
        <v>798</v>
      </c>
      <c r="B49" s="471" t="s">
        <v>797</v>
      </c>
      <c r="C49" s="70" t="s">
        <v>17</v>
      </c>
      <c r="D49" s="61" t="s">
        <v>756</v>
      </c>
      <c r="E49" s="59">
        <v>44926</v>
      </c>
      <c r="F49" s="67" t="s">
        <v>796</v>
      </c>
      <c r="G49" s="69" t="s">
        <v>5</v>
      </c>
      <c r="H49" s="470">
        <f>H50+H51+H52+H53</f>
        <v>33715.300000000003</v>
      </c>
      <c r="I49" s="470">
        <f>I50+I51+I52+I53</f>
        <v>4282.5</v>
      </c>
      <c r="J49" s="470"/>
      <c r="K49" s="470">
        <f>K50+K51+K52+K53</f>
        <v>0</v>
      </c>
      <c r="L49" s="470"/>
      <c r="M49" s="469">
        <f>SUM(M50:M53)</f>
        <v>22260.31496</v>
      </c>
    </row>
    <row r="50" spans="1:16" ht="21" customHeight="1" x14ac:dyDescent="0.25">
      <c r="A50" s="472"/>
      <c r="B50" s="471"/>
      <c r="C50" s="70"/>
      <c r="D50" s="61"/>
      <c r="E50" s="59"/>
      <c r="F50" s="67"/>
      <c r="G50" s="69" t="s">
        <v>4</v>
      </c>
      <c r="H50" s="470">
        <v>0</v>
      </c>
      <c r="I50" s="470"/>
      <c r="J50" s="470"/>
      <c r="K50" s="470">
        <v>0</v>
      </c>
      <c r="L50" s="470"/>
      <c r="M50" s="469">
        <v>0</v>
      </c>
    </row>
    <row r="51" spans="1:16" x14ac:dyDescent="0.25">
      <c r="A51" s="472"/>
      <c r="B51" s="471"/>
      <c r="C51" s="70"/>
      <c r="D51" s="61"/>
      <c r="E51" s="59"/>
      <c r="F51" s="67"/>
      <c r="G51" s="69" t="s">
        <v>3</v>
      </c>
      <c r="H51" s="470">
        <v>0</v>
      </c>
      <c r="I51" s="470"/>
      <c r="J51" s="470"/>
      <c r="K51" s="470">
        <v>0</v>
      </c>
      <c r="L51" s="470"/>
      <c r="M51" s="469">
        <v>0</v>
      </c>
    </row>
    <row r="52" spans="1:16" ht="15.75" customHeight="1" x14ac:dyDescent="0.25">
      <c r="A52" s="472"/>
      <c r="B52" s="471"/>
      <c r="C52" s="70"/>
      <c r="D52" s="61"/>
      <c r="E52" s="59"/>
      <c r="F52" s="67"/>
      <c r="G52" s="69" t="s">
        <v>2</v>
      </c>
      <c r="H52" s="470">
        <f>I52+J52+K52+L52</f>
        <v>33715.300000000003</v>
      </c>
      <c r="I52" s="470">
        <v>4282.5</v>
      </c>
      <c r="J52" s="470">
        <v>29432.799999999999</v>
      </c>
      <c r="K52" s="470">
        <v>0</v>
      </c>
      <c r="L52" s="470"/>
      <c r="M52" s="514">
        <f>173.46299+2036.694+964.36773+19085.79024</f>
        <v>22260.31496</v>
      </c>
    </row>
    <row r="53" spans="1:16" ht="28.5" customHeight="1" x14ac:dyDescent="0.25">
      <c r="A53" s="472"/>
      <c r="B53" s="471"/>
      <c r="C53" s="70"/>
      <c r="D53" s="61"/>
      <c r="E53" s="59"/>
      <c r="F53" s="67"/>
      <c r="G53" s="69" t="s">
        <v>1</v>
      </c>
      <c r="H53" s="470">
        <v>0</v>
      </c>
      <c r="I53" s="470"/>
      <c r="J53" s="470"/>
      <c r="K53" s="470">
        <v>0</v>
      </c>
      <c r="L53" s="470"/>
      <c r="M53" s="469">
        <v>0</v>
      </c>
    </row>
    <row r="54" spans="1:16" ht="277.5" customHeight="1" x14ac:dyDescent="0.25">
      <c r="A54" s="467"/>
      <c r="B54" s="471" t="s">
        <v>795</v>
      </c>
      <c r="C54" s="70" t="s">
        <v>21</v>
      </c>
      <c r="D54" s="61" t="s">
        <v>756</v>
      </c>
      <c r="E54" s="70" t="s">
        <v>47</v>
      </c>
      <c r="F54" s="480" t="s">
        <v>794</v>
      </c>
      <c r="G54" s="70" t="s">
        <v>642</v>
      </c>
      <c r="H54" s="70" t="s">
        <v>642</v>
      </c>
      <c r="I54" s="465"/>
      <c r="J54" s="465"/>
      <c r="K54" s="465"/>
      <c r="L54" s="465"/>
      <c r="M54" s="70" t="s">
        <v>642</v>
      </c>
    </row>
    <row r="55" spans="1:16" ht="204" customHeight="1" x14ac:dyDescent="0.25">
      <c r="A55" s="467"/>
      <c r="B55" s="471"/>
      <c r="C55" s="70"/>
      <c r="D55" s="61"/>
      <c r="E55" s="70"/>
      <c r="F55" s="480"/>
      <c r="G55" s="70"/>
      <c r="H55" s="70"/>
      <c r="I55" s="465"/>
      <c r="J55" s="465"/>
      <c r="K55" s="465"/>
      <c r="L55" s="465"/>
      <c r="M55" s="70"/>
      <c r="P55" s="105"/>
    </row>
    <row r="56" spans="1:16" ht="15.75" customHeight="1" x14ac:dyDescent="0.25">
      <c r="A56" s="472" t="s">
        <v>793</v>
      </c>
      <c r="B56" s="471" t="s">
        <v>792</v>
      </c>
      <c r="C56" s="70" t="s">
        <v>17</v>
      </c>
      <c r="D56" s="61" t="s">
        <v>790</v>
      </c>
      <c r="E56" s="59">
        <v>44926</v>
      </c>
      <c r="F56" s="67" t="s">
        <v>17</v>
      </c>
      <c r="G56" s="69" t="s">
        <v>5</v>
      </c>
      <c r="H56" s="470">
        <f>H57+H58+H59+H60</f>
        <v>3800</v>
      </c>
      <c r="I56" s="470">
        <f>I57+I58+I59+I60</f>
        <v>0</v>
      </c>
      <c r="J56" s="470"/>
      <c r="K56" s="470">
        <f>K57+K58+K59+K60</f>
        <v>0</v>
      </c>
      <c r="L56" s="470"/>
      <c r="M56" s="469">
        <f>SUM(M57:M60)</f>
        <v>0</v>
      </c>
    </row>
    <row r="57" spans="1:16" ht="20.25" customHeight="1" x14ac:dyDescent="0.25">
      <c r="A57" s="472"/>
      <c r="B57" s="471"/>
      <c r="C57" s="70"/>
      <c r="D57" s="61"/>
      <c r="E57" s="59"/>
      <c r="F57" s="67"/>
      <c r="G57" s="69" t="s">
        <v>4</v>
      </c>
      <c r="H57" s="470">
        <v>0</v>
      </c>
      <c r="I57" s="470"/>
      <c r="J57" s="470"/>
      <c r="K57" s="470">
        <v>0</v>
      </c>
      <c r="L57" s="470"/>
      <c r="M57" s="469">
        <v>0</v>
      </c>
    </row>
    <row r="58" spans="1:16" ht="19.5" customHeight="1" x14ac:dyDescent="0.25">
      <c r="A58" s="472"/>
      <c r="B58" s="471"/>
      <c r="C58" s="70"/>
      <c r="D58" s="61"/>
      <c r="E58" s="59"/>
      <c r="F58" s="67"/>
      <c r="G58" s="69" t="s">
        <v>3</v>
      </c>
      <c r="H58" s="470">
        <v>0</v>
      </c>
      <c r="I58" s="470"/>
      <c r="J58" s="470"/>
      <c r="K58" s="470">
        <v>0</v>
      </c>
      <c r="L58" s="470"/>
      <c r="M58" s="469">
        <v>0</v>
      </c>
    </row>
    <row r="59" spans="1:16" ht="19.5" customHeight="1" x14ac:dyDescent="0.25">
      <c r="A59" s="472"/>
      <c r="B59" s="471"/>
      <c r="C59" s="70"/>
      <c r="D59" s="61"/>
      <c r="E59" s="59"/>
      <c r="F59" s="67"/>
      <c r="G59" s="69" t="s">
        <v>2</v>
      </c>
      <c r="H59" s="470">
        <f>I59+J59+K59+L59</f>
        <v>3800</v>
      </c>
      <c r="I59" s="470">
        <v>0</v>
      </c>
      <c r="J59" s="470">
        <v>3800</v>
      </c>
      <c r="K59" s="470">
        <v>0</v>
      </c>
      <c r="L59" s="470"/>
      <c r="M59" s="469">
        <v>0</v>
      </c>
    </row>
    <row r="60" spans="1:16" ht="19.5" customHeight="1" x14ac:dyDescent="0.25">
      <c r="A60" s="472"/>
      <c r="B60" s="471"/>
      <c r="C60" s="70"/>
      <c r="D60" s="61"/>
      <c r="E60" s="59"/>
      <c r="F60" s="67"/>
      <c r="G60" s="69" t="s">
        <v>1</v>
      </c>
      <c r="H60" s="470">
        <v>0</v>
      </c>
      <c r="I60" s="470"/>
      <c r="J60" s="470"/>
      <c r="K60" s="470">
        <v>0</v>
      </c>
      <c r="L60" s="470"/>
      <c r="M60" s="469">
        <v>0</v>
      </c>
    </row>
    <row r="61" spans="1:16" ht="44.25" customHeight="1" x14ac:dyDescent="0.25">
      <c r="A61" s="496"/>
      <c r="B61" s="490" t="s">
        <v>791</v>
      </c>
      <c r="C61" s="465" t="s">
        <v>17</v>
      </c>
      <c r="D61" s="47" t="s">
        <v>790</v>
      </c>
      <c r="E61" s="52">
        <v>44926</v>
      </c>
      <c r="F61" s="51" t="s">
        <v>17</v>
      </c>
      <c r="G61" s="465" t="s">
        <v>642</v>
      </c>
      <c r="H61" s="465" t="s">
        <v>642</v>
      </c>
      <c r="I61" s="465"/>
      <c r="J61" s="465"/>
      <c r="K61" s="465"/>
      <c r="L61" s="465"/>
      <c r="M61" s="465" t="s">
        <v>642</v>
      </c>
    </row>
    <row r="62" spans="1:16" ht="19.5" customHeight="1" x14ac:dyDescent="0.25">
      <c r="A62" s="472" t="s">
        <v>789</v>
      </c>
      <c r="B62" s="471" t="s">
        <v>788</v>
      </c>
      <c r="C62" s="70" t="s">
        <v>17</v>
      </c>
      <c r="D62" s="61" t="s">
        <v>658</v>
      </c>
      <c r="E62" s="59">
        <v>44926</v>
      </c>
      <c r="F62" s="70" t="s">
        <v>787</v>
      </c>
      <c r="G62" s="69" t="s">
        <v>5</v>
      </c>
      <c r="H62" s="470">
        <f>H63+H64+H65+H66</f>
        <v>2500</v>
      </c>
      <c r="I62" s="470">
        <f>I63+I64+I65+I66</f>
        <v>500</v>
      </c>
      <c r="J62" s="470"/>
      <c r="K62" s="470">
        <f>K63+K64+K65+K66</f>
        <v>2000</v>
      </c>
      <c r="L62" s="470"/>
      <c r="M62" s="469">
        <f>SUM(M63:M66)</f>
        <v>2968.1302800000003</v>
      </c>
    </row>
    <row r="63" spans="1:16" ht="68.25" customHeight="1" x14ac:dyDescent="0.25">
      <c r="A63" s="472"/>
      <c r="B63" s="471"/>
      <c r="C63" s="70"/>
      <c r="D63" s="61"/>
      <c r="E63" s="59"/>
      <c r="F63" s="59"/>
      <c r="G63" s="69" t="s">
        <v>4</v>
      </c>
      <c r="H63" s="470">
        <v>0</v>
      </c>
      <c r="I63" s="470"/>
      <c r="J63" s="470"/>
      <c r="K63" s="470">
        <v>0</v>
      </c>
      <c r="L63" s="470"/>
      <c r="M63" s="469">
        <v>0</v>
      </c>
    </row>
    <row r="64" spans="1:16" x14ac:dyDescent="0.25">
      <c r="A64" s="472"/>
      <c r="B64" s="471"/>
      <c r="C64" s="70"/>
      <c r="D64" s="61"/>
      <c r="E64" s="59"/>
      <c r="F64" s="59"/>
      <c r="G64" s="69" t="s">
        <v>3</v>
      </c>
      <c r="H64" s="470">
        <v>0</v>
      </c>
      <c r="I64" s="470"/>
      <c r="J64" s="470"/>
      <c r="K64" s="470">
        <v>0</v>
      </c>
      <c r="L64" s="470"/>
      <c r="M64" s="469">
        <v>0</v>
      </c>
    </row>
    <row r="65" spans="1:16" ht="37.5" customHeight="1" x14ac:dyDescent="0.25">
      <c r="A65" s="472"/>
      <c r="B65" s="471"/>
      <c r="C65" s="70"/>
      <c r="D65" s="61"/>
      <c r="E65" s="59"/>
      <c r="F65" s="59"/>
      <c r="G65" s="69" t="s">
        <v>2</v>
      </c>
      <c r="H65" s="470">
        <f>I65+J65+K65+L65</f>
        <v>2500</v>
      </c>
      <c r="I65" s="470">
        <v>500</v>
      </c>
      <c r="J65" s="470">
        <v>0</v>
      </c>
      <c r="K65" s="470">
        <v>2000</v>
      </c>
      <c r="L65" s="470"/>
      <c r="M65" s="514">
        <f>1198.51844+1769.61184</f>
        <v>2968.1302800000003</v>
      </c>
    </row>
    <row r="66" spans="1:16" ht="35.25" customHeight="1" x14ac:dyDescent="0.25">
      <c r="A66" s="472"/>
      <c r="B66" s="471"/>
      <c r="C66" s="70"/>
      <c r="D66" s="61"/>
      <c r="E66" s="59"/>
      <c r="F66" s="59"/>
      <c r="G66" s="69" t="s">
        <v>1</v>
      </c>
      <c r="H66" s="470">
        <v>0</v>
      </c>
      <c r="I66" s="470"/>
      <c r="J66" s="470"/>
      <c r="K66" s="470">
        <v>0</v>
      </c>
      <c r="L66" s="470"/>
      <c r="M66" s="469">
        <v>0</v>
      </c>
    </row>
    <row r="67" spans="1:16" ht="73.5" customHeight="1" x14ac:dyDescent="0.25">
      <c r="A67" s="467"/>
      <c r="B67" s="471" t="s">
        <v>786</v>
      </c>
      <c r="C67" s="70" t="s">
        <v>21</v>
      </c>
      <c r="D67" s="61" t="s">
        <v>652</v>
      </c>
      <c r="E67" s="70" t="s">
        <v>661</v>
      </c>
      <c r="F67" s="70" t="s">
        <v>785</v>
      </c>
      <c r="G67" s="465" t="s">
        <v>642</v>
      </c>
      <c r="H67" s="465" t="s">
        <v>642</v>
      </c>
      <c r="I67" s="470"/>
      <c r="J67" s="470"/>
      <c r="K67" s="470"/>
      <c r="L67" s="470"/>
      <c r="M67" s="465" t="s">
        <v>642</v>
      </c>
    </row>
    <row r="68" spans="1:16" ht="87" customHeight="1" x14ac:dyDescent="0.25">
      <c r="A68" s="467"/>
      <c r="B68" s="471"/>
      <c r="C68" s="70"/>
      <c r="D68" s="61"/>
      <c r="E68" s="70"/>
      <c r="F68" s="70"/>
      <c r="G68" s="465" t="s">
        <v>642</v>
      </c>
      <c r="H68" s="465" t="s">
        <v>642</v>
      </c>
      <c r="I68" s="465"/>
      <c r="J68" s="465"/>
      <c r="K68" s="465"/>
      <c r="L68" s="465"/>
      <c r="M68" s="465" t="s">
        <v>642</v>
      </c>
    </row>
    <row r="69" spans="1:16" ht="15.75" customHeight="1" x14ac:dyDescent="0.25">
      <c r="A69" s="472" t="s">
        <v>784</v>
      </c>
      <c r="B69" s="471" t="s">
        <v>783</v>
      </c>
      <c r="C69" s="70" t="s">
        <v>17</v>
      </c>
      <c r="D69" s="61" t="s">
        <v>762</v>
      </c>
      <c r="E69" s="59">
        <v>44926</v>
      </c>
      <c r="F69" s="70" t="s">
        <v>17</v>
      </c>
      <c r="G69" s="69" t="s">
        <v>5</v>
      </c>
      <c r="H69" s="470">
        <f>H70+H71+H72+H73</f>
        <v>1794.5</v>
      </c>
      <c r="I69" s="470"/>
      <c r="J69" s="470"/>
      <c r="K69" s="470">
        <f>K72</f>
        <v>1794.4</v>
      </c>
      <c r="L69" s="470"/>
      <c r="M69" s="469">
        <f>SUM(M70:M73)</f>
        <v>720.60481000000004</v>
      </c>
    </row>
    <row r="70" spans="1:16" x14ac:dyDescent="0.25">
      <c r="A70" s="472"/>
      <c r="B70" s="471"/>
      <c r="C70" s="70"/>
      <c r="D70" s="61"/>
      <c r="E70" s="59"/>
      <c r="F70" s="59"/>
      <c r="G70" s="69" t="s">
        <v>4</v>
      </c>
      <c r="H70" s="470">
        <v>0</v>
      </c>
      <c r="I70" s="470"/>
      <c r="J70" s="470"/>
      <c r="K70" s="470">
        <v>0</v>
      </c>
      <c r="L70" s="470"/>
      <c r="M70" s="469">
        <v>0</v>
      </c>
    </row>
    <row r="71" spans="1:16" ht="24.75" customHeight="1" x14ac:dyDescent="0.25">
      <c r="A71" s="472"/>
      <c r="B71" s="471"/>
      <c r="C71" s="70"/>
      <c r="D71" s="61"/>
      <c r="E71" s="59"/>
      <c r="F71" s="59"/>
      <c r="G71" s="69" t="s">
        <v>3</v>
      </c>
      <c r="H71" s="470">
        <v>0</v>
      </c>
      <c r="I71" s="470"/>
      <c r="J71" s="470"/>
      <c r="K71" s="470">
        <v>0</v>
      </c>
      <c r="L71" s="470"/>
      <c r="M71" s="469">
        <v>0</v>
      </c>
    </row>
    <row r="72" spans="1:16" ht="24.75" customHeight="1" x14ac:dyDescent="0.25">
      <c r="A72" s="472"/>
      <c r="B72" s="471"/>
      <c r="C72" s="70"/>
      <c r="D72" s="61"/>
      <c r="E72" s="59"/>
      <c r="F72" s="59"/>
      <c r="G72" s="69" t="s">
        <v>2</v>
      </c>
      <c r="H72" s="470">
        <f>I72+J72+K72+L72+0.1</f>
        <v>1794.5</v>
      </c>
      <c r="I72" s="470">
        <v>0</v>
      </c>
      <c r="J72" s="470"/>
      <c r="K72" s="470">
        <f>1794.4</f>
        <v>1794.4</v>
      </c>
      <c r="L72" s="470"/>
      <c r="M72" s="469">
        <v>720.60481000000004</v>
      </c>
    </row>
    <row r="73" spans="1:16" ht="24.75" customHeight="1" x14ac:dyDescent="0.25">
      <c r="A73" s="472"/>
      <c r="B73" s="471"/>
      <c r="C73" s="70"/>
      <c r="D73" s="61"/>
      <c r="E73" s="59"/>
      <c r="F73" s="59"/>
      <c r="G73" s="69" t="s">
        <v>1</v>
      </c>
      <c r="H73" s="470">
        <v>0</v>
      </c>
      <c r="I73" s="470"/>
      <c r="J73" s="470"/>
      <c r="K73" s="470">
        <v>0</v>
      </c>
      <c r="L73" s="470"/>
      <c r="M73" s="469">
        <v>0</v>
      </c>
    </row>
    <row r="74" spans="1:16" ht="92.25" customHeight="1" x14ac:dyDescent="0.25">
      <c r="A74" s="496"/>
      <c r="B74" s="490" t="s">
        <v>782</v>
      </c>
      <c r="C74" s="465" t="s">
        <v>21</v>
      </c>
      <c r="D74" s="47" t="s">
        <v>781</v>
      </c>
      <c r="E74" s="465" t="s">
        <v>780</v>
      </c>
      <c r="F74" s="51" t="s">
        <v>779</v>
      </c>
      <c r="G74" s="465" t="s">
        <v>642</v>
      </c>
      <c r="H74" s="465" t="s">
        <v>642</v>
      </c>
      <c r="I74" s="465"/>
      <c r="J74" s="465"/>
      <c r="K74" s="465"/>
      <c r="L74" s="465"/>
      <c r="M74" s="465" t="s">
        <v>642</v>
      </c>
    </row>
    <row r="75" spans="1:16" ht="15.75" customHeight="1" x14ac:dyDescent="0.25">
      <c r="A75" s="472" t="s">
        <v>778</v>
      </c>
      <c r="B75" s="471" t="s">
        <v>777</v>
      </c>
      <c r="C75" s="70" t="s">
        <v>17</v>
      </c>
      <c r="D75" s="61" t="s">
        <v>658</v>
      </c>
      <c r="E75" s="59">
        <v>44926</v>
      </c>
      <c r="F75" s="67" t="s">
        <v>776</v>
      </c>
      <c r="G75" s="69" t="s">
        <v>5</v>
      </c>
      <c r="H75" s="470">
        <f>H76+H77+H78+H79</f>
        <v>5764</v>
      </c>
      <c r="I75" s="470"/>
      <c r="J75" s="470"/>
      <c r="K75" s="470">
        <f>K78</f>
        <v>7200</v>
      </c>
      <c r="L75" s="470"/>
      <c r="M75" s="469">
        <f>SUM(M76:M79)</f>
        <v>2000.04511</v>
      </c>
    </row>
    <row r="76" spans="1:16" ht="23.25" customHeight="1" x14ac:dyDescent="0.25">
      <c r="A76" s="472"/>
      <c r="B76" s="471"/>
      <c r="C76" s="70"/>
      <c r="D76" s="61"/>
      <c r="E76" s="59"/>
      <c r="F76" s="67"/>
      <c r="G76" s="69" t="s">
        <v>4</v>
      </c>
      <c r="H76" s="470">
        <v>0</v>
      </c>
      <c r="I76" s="470"/>
      <c r="J76" s="470"/>
      <c r="K76" s="470">
        <v>0</v>
      </c>
      <c r="L76" s="470"/>
      <c r="M76" s="469">
        <v>0</v>
      </c>
    </row>
    <row r="77" spans="1:16" x14ac:dyDescent="0.25">
      <c r="A77" s="472"/>
      <c r="B77" s="471"/>
      <c r="C77" s="70"/>
      <c r="D77" s="61"/>
      <c r="E77" s="59"/>
      <c r="F77" s="67"/>
      <c r="G77" s="69" t="s">
        <v>3</v>
      </c>
      <c r="H77" s="470">
        <f>I77+K77</f>
        <v>0</v>
      </c>
      <c r="I77" s="470"/>
      <c r="J77" s="470"/>
      <c r="K77" s="470">
        <v>0</v>
      </c>
      <c r="L77" s="470"/>
      <c r="M77" s="469">
        <v>0</v>
      </c>
    </row>
    <row r="78" spans="1:16" ht="21" customHeight="1" x14ac:dyDescent="0.25">
      <c r="A78" s="472"/>
      <c r="B78" s="471"/>
      <c r="C78" s="70"/>
      <c r="D78" s="61"/>
      <c r="E78" s="59"/>
      <c r="F78" s="67"/>
      <c r="G78" s="69" t="s">
        <v>2</v>
      </c>
      <c r="H78" s="470">
        <v>5764</v>
      </c>
      <c r="I78" s="470">
        <v>376.2</v>
      </c>
      <c r="J78" s="470"/>
      <c r="K78" s="470">
        <f>2700+1000+1500+1000+1000</f>
        <v>7200</v>
      </c>
      <c r="L78" s="470"/>
      <c r="M78" s="469">
        <f>186.98156+1813.06355</f>
        <v>2000.04511</v>
      </c>
    </row>
    <row r="79" spans="1:16" ht="21" customHeight="1" x14ac:dyDescent="0.25">
      <c r="A79" s="472"/>
      <c r="B79" s="471"/>
      <c r="C79" s="70"/>
      <c r="D79" s="61"/>
      <c r="E79" s="59"/>
      <c r="F79" s="67"/>
      <c r="G79" s="69" t="s">
        <v>1</v>
      </c>
      <c r="H79" s="470">
        <v>0</v>
      </c>
      <c r="I79" s="470"/>
      <c r="J79" s="470"/>
      <c r="K79" s="470">
        <v>0</v>
      </c>
      <c r="L79" s="470"/>
      <c r="M79" s="469">
        <v>0</v>
      </c>
    </row>
    <row r="80" spans="1:16" ht="218.25" customHeight="1" x14ac:dyDescent="0.25">
      <c r="A80" s="467"/>
      <c r="B80" s="471" t="s">
        <v>775</v>
      </c>
      <c r="C80" s="70" t="s">
        <v>17</v>
      </c>
      <c r="D80" s="61" t="s">
        <v>652</v>
      </c>
      <c r="E80" s="59">
        <v>44926</v>
      </c>
      <c r="F80" s="70" t="s">
        <v>774</v>
      </c>
      <c r="G80" s="465" t="s">
        <v>642</v>
      </c>
      <c r="H80" s="465" t="s">
        <v>642</v>
      </c>
      <c r="I80" s="465"/>
      <c r="J80" s="465"/>
      <c r="K80" s="465"/>
      <c r="L80" s="465"/>
      <c r="M80" s="465" t="s">
        <v>642</v>
      </c>
      <c r="P80" s="40"/>
    </row>
    <row r="81" spans="1:16" ht="244.5" customHeight="1" x14ac:dyDescent="0.25">
      <c r="A81" s="467"/>
      <c r="B81" s="471"/>
      <c r="C81" s="70"/>
      <c r="D81" s="61"/>
      <c r="E81" s="59"/>
      <c r="F81" s="59"/>
      <c r="G81" s="465" t="s">
        <v>642</v>
      </c>
      <c r="H81" s="465" t="s">
        <v>642</v>
      </c>
      <c r="I81" s="465"/>
      <c r="J81" s="465"/>
      <c r="K81" s="465"/>
      <c r="L81" s="465"/>
      <c r="M81" s="465" t="s">
        <v>642</v>
      </c>
    </row>
    <row r="82" spans="1:16" ht="21" customHeight="1" x14ac:dyDescent="0.25">
      <c r="A82" s="472" t="s">
        <v>773</v>
      </c>
      <c r="B82" s="471" t="s">
        <v>772</v>
      </c>
      <c r="C82" s="70" t="s">
        <v>17</v>
      </c>
      <c r="D82" s="61" t="s">
        <v>771</v>
      </c>
      <c r="E82" s="59">
        <v>44926</v>
      </c>
      <c r="F82" s="70" t="s">
        <v>17</v>
      </c>
      <c r="G82" s="69" t="s">
        <v>5</v>
      </c>
      <c r="H82" s="470">
        <f>H83+H84+H85+H86</f>
        <v>1100</v>
      </c>
      <c r="I82" s="470"/>
      <c r="J82" s="470"/>
      <c r="K82" s="470">
        <f>K85</f>
        <v>1000</v>
      </c>
      <c r="L82" s="470"/>
      <c r="M82" s="469">
        <f>SUM(M83:M86)</f>
        <v>383.54207000000002</v>
      </c>
    </row>
    <row r="83" spans="1:16" x14ac:dyDescent="0.25">
      <c r="A83" s="472"/>
      <c r="B83" s="471"/>
      <c r="C83" s="70"/>
      <c r="D83" s="61"/>
      <c r="E83" s="59"/>
      <c r="F83" s="59"/>
      <c r="G83" s="69" t="s">
        <v>4</v>
      </c>
      <c r="H83" s="470">
        <v>0</v>
      </c>
      <c r="I83" s="470"/>
      <c r="J83" s="470"/>
      <c r="K83" s="470">
        <v>0</v>
      </c>
      <c r="L83" s="470"/>
      <c r="M83" s="469">
        <v>0</v>
      </c>
    </row>
    <row r="84" spans="1:16" x14ac:dyDescent="0.25">
      <c r="A84" s="472"/>
      <c r="B84" s="471"/>
      <c r="C84" s="70"/>
      <c r="D84" s="61"/>
      <c r="E84" s="59"/>
      <c r="F84" s="59"/>
      <c r="G84" s="69" t="s">
        <v>3</v>
      </c>
      <c r="H84" s="470">
        <v>0</v>
      </c>
      <c r="I84" s="470"/>
      <c r="J84" s="470"/>
      <c r="K84" s="470">
        <v>0</v>
      </c>
      <c r="L84" s="470"/>
      <c r="M84" s="469">
        <v>0</v>
      </c>
    </row>
    <row r="85" spans="1:16" ht="15.75" customHeight="1" x14ac:dyDescent="0.25">
      <c r="A85" s="472"/>
      <c r="B85" s="471"/>
      <c r="C85" s="70"/>
      <c r="D85" s="61"/>
      <c r="E85" s="59"/>
      <c r="F85" s="59"/>
      <c r="G85" s="69" t="s">
        <v>2</v>
      </c>
      <c r="H85" s="470">
        <v>1100</v>
      </c>
      <c r="I85" s="470">
        <v>0</v>
      </c>
      <c r="J85" s="470"/>
      <c r="K85" s="470">
        <v>1000</v>
      </c>
      <c r="L85" s="470"/>
      <c r="M85" s="469">
        <v>383.54207000000002</v>
      </c>
    </row>
    <row r="86" spans="1:16" ht="31.5" customHeight="1" x14ac:dyDescent="0.25">
      <c r="A86" s="472"/>
      <c r="B86" s="471"/>
      <c r="C86" s="70"/>
      <c r="D86" s="61"/>
      <c r="E86" s="59"/>
      <c r="F86" s="59"/>
      <c r="G86" s="69" t="s">
        <v>1</v>
      </c>
      <c r="H86" s="470">
        <v>0</v>
      </c>
      <c r="I86" s="470"/>
      <c r="J86" s="470"/>
      <c r="K86" s="470">
        <v>0</v>
      </c>
      <c r="L86" s="470"/>
      <c r="M86" s="469">
        <v>0</v>
      </c>
    </row>
    <row r="87" spans="1:16" ht="157.5" customHeight="1" x14ac:dyDescent="0.25">
      <c r="A87" s="467"/>
      <c r="B87" s="471" t="s">
        <v>770</v>
      </c>
      <c r="C87" s="70" t="s">
        <v>17</v>
      </c>
      <c r="D87" s="61" t="s">
        <v>769</v>
      </c>
      <c r="E87" s="59">
        <v>44926</v>
      </c>
      <c r="F87" s="70" t="s">
        <v>768</v>
      </c>
      <c r="G87" s="70" t="s">
        <v>642</v>
      </c>
      <c r="H87" s="70" t="s">
        <v>642</v>
      </c>
      <c r="I87" s="465"/>
      <c r="J87" s="465"/>
      <c r="K87" s="465"/>
      <c r="L87" s="465"/>
      <c r="M87" s="70" t="s">
        <v>642</v>
      </c>
      <c r="P87" s="40"/>
    </row>
    <row r="88" spans="1:16" ht="184.5" customHeight="1" x14ac:dyDescent="0.25">
      <c r="A88" s="467"/>
      <c r="B88" s="471"/>
      <c r="C88" s="70"/>
      <c r="D88" s="61"/>
      <c r="E88" s="59"/>
      <c r="F88" s="59"/>
      <c r="G88" s="59"/>
      <c r="H88" s="59"/>
      <c r="I88" s="465"/>
      <c r="J88" s="465"/>
      <c r="K88" s="465"/>
      <c r="L88" s="465"/>
      <c r="M88" s="70"/>
    </row>
    <row r="89" spans="1:16" ht="15.75" customHeight="1" x14ac:dyDescent="0.25">
      <c r="A89" s="472" t="s">
        <v>767</v>
      </c>
      <c r="B89" s="471" t="s">
        <v>766</v>
      </c>
      <c r="C89" s="70" t="s">
        <v>17</v>
      </c>
      <c r="D89" s="61" t="s">
        <v>765</v>
      </c>
      <c r="E89" s="59">
        <v>44926</v>
      </c>
      <c r="F89" s="70" t="s">
        <v>764</v>
      </c>
      <c r="G89" s="69" t="s">
        <v>5</v>
      </c>
      <c r="H89" s="470">
        <f>H90+H91+H92+H93</f>
        <v>3393.5</v>
      </c>
      <c r="I89" s="470"/>
      <c r="J89" s="470"/>
      <c r="K89" s="470">
        <f>K92</f>
        <v>1000</v>
      </c>
      <c r="L89" s="470"/>
      <c r="M89" s="469">
        <f>SUM(M90:M93)</f>
        <v>4247.9606599999997</v>
      </c>
    </row>
    <row r="90" spans="1:16" x14ac:dyDescent="0.25">
      <c r="A90" s="472"/>
      <c r="B90" s="471"/>
      <c r="C90" s="70"/>
      <c r="D90" s="61"/>
      <c r="E90" s="59"/>
      <c r="F90" s="59"/>
      <c r="G90" s="69" t="s">
        <v>4</v>
      </c>
      <c r="H90" s="470">
        <v>0</v>
      </c>
      <c r="I90" s="470"/>
      <c r="J90" s="470"/>
      <c r="K90" s="470">
        <v>0</v>
      </c>
      <c r="L90" s="470"/>
      <c r="M90" s="469">
        <v>0</v>
      </c>
    </row>
    <row r="91" spans="1:16" ht="20.25" customHeight="1" x14ac:dyDescent="0.25">
      <c r="A91" s="472"/>
      <c r="B91" s="471"/>
      <c r="C91" s="70"/>
      <c r="D91" s="61"/>
      <c r="E91" s="59"/>
      <c r="F91" s="59"/>
      <c r="G91" s="69" t="s">
        <v>3</v>
      </c>
      <c r="H91" s="470">
        <v>0</v>
      </c>
      <c r="I91" s="470"/>
      <c r="J91" s="470"/>
      <c r="K91" s="470">
        <v>0</v>
      </c>
      <c r="L91" s="470"/>
      <c r="M91" s="469">
        <v>0</v>
      </c>
    </row>
    <row r="92" spans="1:16" ht="20.25" customHeight="1" x14ac:dyDescent="0.25">
      <c r="A92" s="472"/>
      <c r="B92" s="471"/>
      <c r="C92" s="70"/>
      <c r="D92" s="61"/>
      <c r="E92" s="59"/>
      <c r="F92" s="59"/>
      <c r="G92" s="69" t="s">
        <v>2</v>
      </c>
      <c r="H92" s="470">
        <v>3393.5</v>
      </c>
      <c r="I92" s="470">
        <v>0</v>
      </c>
      <c r="J92" s="470"/>
      <c r="K92" s="470">
        <v>1000</v>
      </c>
      <c r="L92" s="470"/>
      <c r="M92" s="469">
        <v>4247.9606599999997</v>
      </c>
    </row>
    <row r="93" spans="1:16" ht="20.25" customHeight="1" x14ac:dyDescent="0.25">
      <c r="A93" s="472"/>
      <c r="B93" s="471"/>
      <c r="C93" s="70"/>
      <c r="D93" s="61"/>
      <c r="E93" s="59"/>
      <c r="F93" s="59"/>
      <c r="G93" s="69" t="s">
        <v>1</v>
      </c>
      <c r="H93" s="470">
        <v>0</v>
      </c>
      <c r="I93" s="470"/>
      <c r="J93" s="470"/>
      <c r="K93" s="470">
        <v>0</v>
      </c>
      <c r="L93" s="470"/>
      <c r="M93" s="469">
        <v>0</v>
      </c>
    </row>
    <row r="94" spans="1:16" ht="313.5" customHeight="1" x14ac:dyDescent="0.25">
      <c r="A94" s="496"/>
      <c r="B94" s="490" t="s">
        <v>763</v>
      </c>
      <c r="C94" s="465" t="s">
        <v>17</v>
      </c>
      <c r="D94" s="47" t="s">
        <v>762</v>
      </c>
      <c r="E94" s="52">
        <v>44926</v>
      </c>
      <c r="F94" s="465" t="s">
        <v>761</v>
      </c>
      <c r="G94" s="465" t="s">
        <v>642</v>
      </c>
      <c r="H94" s="465" t="s">
        <v>642</v>
      </c>
      <c r="I94" s="465"/>
      <c r="J94" s="465"/>
      <c r="K94" s="465"/>
      <c r="L94" s="465"/>
      <c r="M94" s="465" t="s">
        <v>642</v>
      </c>
      <c r="P94" s="40"/>
    </row>
    <row r="95" spans="1:16" ht="15.75" customHeight="1" x14ac:dyDescent="0.25">
      <c r="A95" s="472" t="s">
        <v>760</v>
      </c>
      <c r="B95" s="471" t="s">
        <v>759</v>
      </c>
      <c r="C95" s="70" t="s">
        <v>17</v>
      </c>
      <c r="D95" s="61" t="s">
        <v>756</v>
      </c>
      <c r="E95" s="59">
        <v>44926</v>
      </c>
      <c r="F95" s="70" t="s">
        <v>758</v>
      </c>
      <c r="G95" s="69" t="s">
        <v>5</v>
      </c>
      <c r="H95" s="470">
        <f>H96+H97+H98+H99</f>
        <v>0</v>
      </c>
      <c r="I95" s="470"/>
      <c r="J95" s="470"/>
      <c r="K95" s="470">
        <v>0</v>
      </c>
      <c r="L95" s="470"/>
      <c r="M95" s="470">
        <f>M96+M97+M98+M99</f>
        <v>0</v>
      </c>
    </row>
    <row r="96" spans="1:16" ht="21" customHeight="1" x14ac:dyDescent="0.25">
      <c r="A96" s="472"/>
      <c r="B96" s="471"/>
      <c r="C96" s="70"/>
      <c r="D96" s="61"/>
      <c r="E96" s="59"/>
      <c r="F96" s="59"/>
      <c r="G96" s="69" t="s">
        <v>4</v>
      </c>
      <c r="H96" s="470">
        <v>0</v>
      </c>
      <c r="I96" s="470"/>
      <c r="J96" s="470"/>
      <c r="K96" s="470">
        <v>0</v>
      </c>
      <c r="L96" s="470"/>
      <c r="M96" s="470">
        <v>0</v>
      </c>
    </row>
    <row r="97" spans="1:16" ht="22.5" customHeight="1" x14ac:dyDescent="0.25">
      <c r="A97" s="472"/>
      <c r="B97" s="471"/>
      <c r="C97" s="70"/>
      <c r="D97" s="61"/>
      <c r="E97" s="59"/>
      <c r="F97" s="59"/>
      <c r="G97" s="69" t="s">
        <v>3</v>
      </c>
      <c r="H97" s="470">
        <v>0</v>
      </c>
      <c r="I97" s="470"/>
      <c r="J97" s="470"/>
      <c r="K97" s="470">
        <v>0</v>
      </c>
      <c r="L97" s="470"/>
      <c r="M97" s="470">
        <v>0</v>
      </c>
    </row>
    <row r="98" spans="1:16" ht="24" customHeight="1" x14ac:dyDescent="0.25">
      <c r="A98" s="472"/>
      <c r="B98" s="471"/>
      <c r="C98" s="70"/>
      <c r="D98" s="61"/>
      <c r="E98" s="59"/>
      <c r="F98" s="59"/>
      <c r="G98" s="69" t="s">
        <v>2</v>
      </c>
      <c r="H98" s="470">
        <v>0</v>
      </c>
      <c r="I98" s="470"/>
      <c r="J98" s="470"/>
      <c r="K98" s="470">
        <v>0</v>
      </c>
      <c r="L98" s="470"/>
      <c r="M98" s="470">
        <v>0</v>
      </c>
    </row>
    <row r="99" spans="1:16" ht="24.75" customHeight="1" x14ac:dyDescent="0.25">
      <c r="A99" s="472"/>
      <c r="B99" s="471"/>
      <c r="C99" s="70"/>
      <c r="D99" s="61"/>
      <c r="E99" s="59"/>
      <c r="F99" s="59"/>
      <c r="G99" s="69" t="s">
        <v>1</v>
      </c>
      <c r="H99" s="470">
        <v>0</v>
      </c>
      <c r="I99" s="470"/>
      <c r="J99" s="470"/>
      <c r="K99" s="470">
        <v>0</v>
      </c>
      <c r="L99" s="470"/>
      <c r="M99" s="470">
        <v>0</v>
      </c>
    </row>
    <row r="100" spans="1:16" ht="54" customHeight="1" x14ac:dyDescent="0.25">
      <c r="A100" s="467"/>
      <c r="B100" s="471" t="s">
        <v>757</v>
      </c>
      <c r="C100" s="70" t="s">
        <v>21</v>
      </c>
      <c r="D100" s="61" t="s">
        <v>756</v>
      </c>
      <c r="E100" s="70" t="s">
        <v>38</v>
      </c>
      <c r="F100" s="70" t="s">
        <v>755</v>
      </c>
      <c r="G100" s="70" t="s">
        <v>642</v>
      </c>
      <c r="H100" s="70" t="s">
        <v>642</v>
      </c>
      <c r="I100" s="470"/>
      <c r="J100" s="470"/>
      <c r="K100" s="470"/>
      <c r="L100" s="470"/>
      <c r="M100" s="70" t="s">
        <v>642</v>
      </c>
    </row>
    <row r="101" spans="1:16" ht="58.5" customHeight="1" x14ac:dyDescent="0.25">
      <c r="A101" s="467"/>
      <c r="B101" s="471"/>
      <c r="C101" s="70"/>
      <c r="D101" s="61"/>
      <c r="E101" s="70"/>
      <c r="F101" s="70"/>
      <c r="G101" s="70"/>
      <c r="H101" s="70"/>
      <c r="I101" s="465"/>
      <c r="J101" s="465"/>
      <c r="K101" s="465"/>
      <c r="L101" s="465"/>
      <c r="M101" s="70"/>
      <c r="P101" s="105"/>
    </row>
    <row r="102" spans="1:16" s="103" customFormat="1" ht="41.25" hidden="1" customHeight="1" x14ac:dyDescent="0.25">
      <c r="B102" s="513" t="s">
        <v>754</v>
      </c>
      <c r="C102" s="512"/>
      <c r="D102" s="152" t="s">
        <v>688</v>
      </c>
      <c r="E102" s="512"/>
      <c r="F102" s="512"/>
      <c r="G102" s="511" t="s">
        <v>5</v>
      </c>
      <c r="H102" s="510" t="e">
        <f>H103+H104+#REF!+#REF!</f>
        <v>#REF!</v>
      </c>
      <c r="I102" s="510"/>
      <c r="J102" s="510"/>
      <c r="K102" s="510"/>
      <c r="L102" s="510"/>
      <c r="M102" s="509"/>
    </row>
    <row r="103" spans="1:16" s="103" customFormat="1" ht="23.25" hidden="1" customHeight="1" x14ac:dyDescent="0.25">
      <c r="B103" s="513"/>
      <c r="C103" s="512"/>
      <c r="D103" s="152"/>
      <c r="E103" s="512"/>
      <c r="F103" s="512"/>
      <c r="G103" s="511" t="s">
        <v>4</v>
      </c>
      <c r="H103" s="510">
        <v>0</v>
      </c>
      <c r="I103" s="510"/>
      <c r="J103" s="510"/>
      <c r="K103" s="510"/>
      <c r="L103" s="510"/>
      <c r="M103" s="509"/>
    </row>
    <row r="104" spans="1:16" s="103" customFormat="1" ht="52.5" hidden="1" customHeight="1" x14ac:dyDescent="0.25">
      <c r="B104" s="513"/>
      <c r="C104" s="512"/>
      <c r="D104" s="152"/>
      <c r="E104" s="512"/>
      <c r="F104" s="512"/>
      <c r="G104" s="511" t="s">
        <v>3</v>
      </c>
      <c r="H104" s="510">
        <v>0</v>
      </c>
      <c r="I104" s="510"/>
      <c r="J104" s="510"/>
      <c r="K104" s="510"/>
      <c r="L104" s="510"/>
      <c r="M104" s="509"/>
    </row>
    <row r="105" spans="1:16" ht="15.75" customHeight="1" x14ac:dyDescent="0.25">
      <c r="A105" s="478" t="s">
        <v>386</v>
      </c>
      <c r="B105" s="477" t="s">
        <v>753</v>
      </c>
      <c r="C105" s="497" t="s">
        <v>10</v>
      </c>
      <c r="D105" s="476" t="s">
        <v>751</v>
      </c>
      <c r="E105" s="497" t="s">
        <v>10</v>
      </c>
      <c r="F105" s="497" t="s">
        <v>10</v>
      </c>
      <c r="G105" s="474" t="s">
        <v>5</v>
      </c>
      <c r="H105" s="473">
        <f>H110</f>
        <v>1544.1000000000001</v>
      </c>
      <c r="I105" s="473"/>
      <c r="J105" s="473"/>
      <c r="K105" s="473"/>
      <c r="L105" s="473"/>
      <c r="M105" s="498">
        <f>SUM(M106:M109)</f>
        <v>1285.78179</v>
      </c>
    </row>
    <row r="106" spans="1:16" ht="23.25" customHeight="1" x14ac:dyDescent="0.25">
      <c r="A106" s="478"/>
      <c r="B106" s="477"/>
      <c r="C106" s="497"/>
      <c r="D106" s="476"/>
      <c r="E106" s="497"/>
      <c r="F106" s="497"/>
      <c r="G106" s="474" t="s">
        <v>4</v>
      </c>
      <c r="H106" s="473">
        <f>I106+K106</f>
        <v>0</v>
      </c>
      <c r="I106" s="473">
        <f>J106+L106</f>
        <v>0</v>
      </c>
      <c r="J106" s="473">
        <f>K106+M106</f>
        <v>0</v>
      </c>
      <c r="K106" s="473">
        <f>L106+N102</f>
        <v>0</v>
      </c>
      <c r="L106" s="473">
        <f>M106+O102</f>
        <v>0</v>
      </c>
      <c r="M106" s="473">
        <f>N102+P102</f>
        <v>0</v>
      </c>
    </row>
    <row r="107" spans="1:16" ht="23.25" customHeight="1" x14ac:dyDescent="0.25">
      <c r="A107" s="478"/>
      <c r="B107" s="477"/>
      <c r="C107" s="497"/>
      <c r="D107" s="476"/>
      <c r="E107" s="497"/>
      <c r="F107" s="497"/>
      <c r="G107" s="474" t="s">
        <v>3</v>
      </c>
      <c r="H107" s="473">
        <f>H112</f>
        <v>1544.1000000000001</v>
      </c>
      <c r="I107" s="473">
        <f>I112</f>
        <v>466.7</v>
      </c>
      <c r="J107" s="473">
        <f>J112</f>
        <v>0</v>
      </c>
      <c r="K107" s="473">
        <f>K112</f>
        <v>1077.4000000000001</v>
      </c>
      <c r="L107" s="473">
        <f>L112</f>
        <v>0</v>
      </c>
      <c r="M107" s="473">
        <f>M112</f>
        <v>1285.78179</v>
      </c>
    </row>
    <row r="108" spans="1:16" ht="23.25" customHeight="1" x14ac:dyDescent="0.25">
      <c r="A108" s="478"/>
      <c r="B108" s="477"/>
      <c r="C108" s="497"/>
      <c r="D108" s="476"/>
      <c r="E108" s="497"/>
      <c r="F108" s="497"/>
      <c r="G108" s="474" t="s">
        <v>2</v>
      </c>
      <c r="H108" s="473">
        <f>I108+K108</f>
        <v>0</v>
      </c>
      <c r="I108" s="473">
        <f>J108+L108</f>
        <v>0</v>
      </c>
      <c r="J108" s="473">
        <f>K108+M108</f>
        <v>0</v>
      </c>
      <c r="K108" s="473">
        <f>L108+N104</f>
        <v>0</v>
      </c>
      <c r="L108" s="473">
        <f>M108+O104</f>
        <v>0</v>
      </c>
      <c r="M108" s="473">
        <f>N104+P104</f>
        <v>0</v>
      </c>
    </row>
    <row r="109" spans="1:16" x14ac:dyDescent="0.25">
      <c r="A109" s="478"/>
      <c r="B109" s="477"/>
      <c r="C109" s="497"/>
      <c r="D109" s="476"/>
      <c r="E109" s="497"/>
      <c r="F109" s="497"/>
      <c r="G109" s="474" t="s">
        <v>1</v>
      </c>
      <c r="H109" s="473">
        <f>I109+K109</f>
        <v>0</v>
      </c>
      <c r="I109" s="473">
        <f>J109+L109</f>
        <v>0</v>
      </c>
      <c r="J109" s="473">
        <f>K109+M109</f>
        <v>0</v>
      </c>
      <c r="K109" s="473">
        <f>L109+N105</f>
        <v>0</v>
      </c>
      <c r="L109" s="473">
        <f>M109+O105</f>
        <v>0</v>
      </c>
      <c r="M109" s="473">
        <f>N105+P105</f>
        <v>0</v>
      </c>
    </row>
    <row r="110" spans="1:16" ht="15.75" customHeight="1" x14ac:dyDescent="0.25">
      <c r="A110" s="472" t="s">
        <v>34</v>
      </c>
      <c r="B110" s="471" t="s">
        <v>752</v>
      </c>
      <c r="C110" s="70" t="s">
        <v>17</v>
      </c>
      <c r="D110" s="61" t="s">
        <v>751</v>
      </c>
      <c r="E110" s="59">
        <v>44926</v>
      </c>
      <c r="F110" s="70" t="s">
        <v>750</v>
      </c>
      <c r="G110" s="69" t="s">
        <v>5</v>
      </c>
      <c r="H110" s="470">
        <f>H112</f>
        <v>1544.1000000000001</v>
      </c>
      <c r="I110" s="470"/>
      <c r="J110" s="470"/>
      <c r="K110" s="470"/>
      <c r="L110" s="470"/>
      <c r="M110" s="469">
        <f>SUM(M111:M114)</f>
        <v>1285.78179</v>
      </c>
    </row>
    <row r="111" spans="1:16" ht="21.75" customHeight="1" x14ac:dyDescent="0.25">
      <c r="A111" s="472"/>
      <c r="B111" s="471"/>
      <c r="C111" s="70"/>
      <c r="D111" s="61"/>
      <c r="E111" s="59"/>
      <c r="F111" s="59"/>
      <c r="G111" s="69" t="s">
        <v>4</v>
      </c>
      <c r="H111" s="470">
        <f>I111+K111</f>
        <v>0</v>
      </c>
      <c r="I111" s="470"/>
      <c r="J111" s="470"/>
      <c r="K111" s="470"/>
      <c r="L111" s="470"/>
      <c r="M111" s="469">
        <v>0</v>
      </c>
    </row>
    <row r="112" spans="1:16" ht="22.5" customHeight="1" x14ac:dyDescent="0.25">
      <c r="A112" s="472"/>
      <c r="B112" s="471"/>
      <c r="C112" s="70"/>
      <c r="D112" s="61"/>
      <c r="E112" s="59"/>
      <c r="F112" s="59"/>
      <c r="G112" s="69" t="s">
        <v>3</v>
      </c>
      <c r="H112" s="470">
        <f>I112+K112</f>
        <v>1544.1000000000001</v>
      </c>
      <c r="I112" s="470">
        <v>466.7</v>
      </c>
      <c r="J112" s="470"/>
      <c r="K112" s="470">
        <v>1077.4000000000001</v>
      </c>
      <c r="L112" s="470"/>
      <c r="M112" s="469">
        <f>389.304+5+891.47779</f>
        <v>1285.78179</v>
      </c>
    </row>
    <row r="113" spans="1:16" ht="15.75" customHeight="1" x14ac:dyDescent="0.25">
      <c r="A113" s="472"/>
      <c r="B113" s="471"/>
      <c r="C113" s="70"/>
      <c r="D113" s="61"/>
      <c r="E113" s="59"/>
      <c r="F113" s="59"/>
      <c r="G113" s="69" t="s">
        <v>2</v>
      </c>
      <c r="H113" s="470">
        <v>0</v>
      </c>
      <c r="I113" s="470"/>
      <c r="J113" s="470"/>
      <c r="K113" s="470"/>
      <c r="L113" s="470"/>
      <c r="M113" s="469">
        <v>0</v>
      </c>
    </row>
    <row r="114" spans="1:16" x14ac:dyDescent="0.25">
      <c r="A114" s="472"/>
      <c r="B114" s="471"/>
      <c r="C114" s="70"/>
      <c r="D114" s="61"/>
      <c r="E114" s="59"/>
      <c r="F114" s="59"/>
      <c r="G114" s="69" t="s">
        <v>1</v>
      </c>
      <c r="H114" s="470">
        <f>I114+K114</f>
        <v>0</v>
      </c>
      <c r="I114" s="470"/>
      <c r="J114" s="470"/>
      <c r="K114" s="470"/>
      <c r="L114" s="470"/>
      <c r="M114" s="469">
        <v>0</v>
      </c>
    </row>
    <row r="115" spans="1:16" ht="99.75" customHeight="1" x14ac:dyDescent="0.25">
      <c r="A115" s="508"/>
      <c r="B115" s="471" t="s">
        <v>749</v>
      </c>
      <c r="C115" s="70" t="s">
        <v>21</v>
      </c>
      <c r="D115" s="61" t="s">
        <v>719</v>
      </c>
      <c r="E115" s="70" t="s">
        <v>47</v>
      </c>
      <c r="F115" s="70" t="s">
        <v>748</v>
      </c>
      <c r="G115" s="465" t="s">
        <v>642</v>
      </c>
      <c r="H115" s="465" t="s">
        <v>642</v>
      </c>
      <c r="I115" s="465"/>
      <c r="J115" s="465"/>
      <c r="K115" s="465"/>
      <c r="L115" s="465"/>
      <c r="M115" s="465" t="s">
        <v>642</v>
      </c>
      <c r="P115" s="40"/>
    </row>
    <row r="116" spans="1:16" ht="54" customHeight="1" x14ac:dyDescent="0.25">
      <c r="A116" s="508"/>
      <c r="B116" s="471"/>
      <c r="C116" s="70"/>
      <c r="D116" s="61"/>
      <c r="E116" s="70"/>
      <c r="F116" s="70"/>
      <c r="G116" s="465" t="s">
        <v>642</v>
      </c>
      <c r="H116" s="465" t="s">
        <v>642</v>
      </c>
      <c r="I116" s="465"/>
      <c r="J116" s="465"/>
      <c r="K116" s="465"/>
      <c r="L116" s="465"/>
      <c r="M116" s="465" t="s">
        <v>642</v>
      </c>
    </row>
    <row r="117" spans="1:16" ht="15.75" customHeight="1" x14ac:dyDescent="0.25">
      <c r="A117" s="507" t="s">
        <v>374</v>
      </c>
      <c r="B117" s="477" t="s">
        <v>747</v>
      </c>
      <c r="C117" s="497" t="s">
        <v>10</v>
      </c>
      <c r="D117" s="476" t="s">
        <v>658</v>
      </c>
      <c r="E117" s="497" t="s">
        <v>10</v>
      </c>
      <c r="F117" s="497" t="s">
        <v>10</v>
      </c>
      <c r="G117" s="474" t="s">
        <v>5</v>
      </c>
      <c r="H117" s="473">
        <f>H120</f>
        <v>19597.7</v>
      </c>
      <c r="I117" s="473">
        <f>I120</f>
        <v>3124.2</v>
      </c>
      <c r="J117" s="473">
        <f>J120</f>
        <v>0</v>
      </c>
      <c r="K117" s="473">
        <f>K120</f>
        <v>15688.6</v>
      </c>
      <c r="L117" s="473">
        <f>L120</f>
        <v>0</v>
      </c>
      <c r="M117" s="473">
        <f>M120</f>
        <v>14756.813870000002</v>
      </c>
    </row>
    <row r="118" spans="1:16" ht="15.75" customHeight="1" x14ac:dyDescent="0.25">
      <c r="A118" s="507"/>
      <c r="B118" s="477"/>
      <c r="C118" s="497"/>
      <c r="D118" s="476"/>
      <c r="E118" s="497"/>
      <c r="F118" s="497"/>
      <c r="G118" s="474" t="s">
        <v>4</v>
      </c>
      <c r="H118" s="473">
        <f>H123+H142+H149+H156</f>
        <v>0</v>
      </c>
      <c r="I118" s="473">
        <f>I123+I142+I149+I156</f>
        <v>0</v>
      </c>
      <c r="J118" s="473">
        <f>J123+J142+J149+J156</f>
        <v>0</v>
      </c>
      <c r="K118" s="473">
        <f>K123+K142+K149+K156</f>
        <v>0</v>
      </c>
      <c r="L118" s="473">
        <f>L123+L142+L149+L156</f>
        <v>0</v>
      </c>
      <c r="M118" s="473">
        <f ca="1">M123+M142+M149+M156</f>
        <v>0</v>
      </c>
    </row>
    <row r="119" spans="1:16" x14ac:dyDescent="0.25">
      <c r="A119" s="507"/>
      <c r="B119" s="477"/>
      <c r="C119" s="497"/>
      <c r="D119" s="476"/>
      <c r="E119" s="497"/>
      <c r="F119" s="497"/>
      <c r="G119" s="474" t="s">
        <v>3</v>
      </c>
      <c r="H119" s="473">
        <f>H124+H143+H150+H157</f>
        <v>0</v>
      </c>
      <c r="I119" s="473">
        <f>I124+I143+I150+I157</f>
        <v>0</v>
      </c>
      <c r="J119" s="473">
        <f>J124+J143+J150+J157</f>
        <v>0</v>
      </c>
      <c r="K119" s="473">
        <f>K124+K143+K150+K157</f>
        <v>0</v>
      </c>
      <c r="L119" s="473">
        <f>L124+L143+L150+L157</f>
        <v>0</v>
      </c>
      <c r="M119" s="473">
        <f>M124+M143+M150+M157</f>
        <v>0</v>
      </c>
    </row>
    <row r="120" spans="1:16" x14ac:dyDescent="0.25">
      <c r="A120" s="507"/>
      <c r="B120" s="477"/>
      <c r="C120" s="497"/>
      <c r="D120" s="476"/>
      <c r="E120" s="497"/>
      <c r="F120" s="497"/>
      <c r="G120" s="474" t="s">
        <v>2</v>
      </c>
      <c r="H120" s="473">
        <f>H125+H131+H137+H144+H151+H158</f>
        <v>19597.7</v>
      </c>
      <c r="I120" s="473">
        <f>I125+I131+I137+I144+I151+I158</f>
        <v>3124.2</v>
      </c>
      <c r="J120" s="473">
        <f>J125+J131+J137+J144+J151+J158</f>
        <v>0</v>
      </c>
      <c r="K120" s="473">
        <f>K125+K131+K137+K144+K151+K158</f>
        <v>15688.6</v>
      </c>
      <c r="L120" s="473">
        <f>L125+L131+L137+L144+L151+L158</f>
        <v>0</v>
      </c>
      <c r="M120" s="473">
        <f>M125+M131+M137+M144+M151+M158</f>
        <v>14756.813870000002</v>
      </c>
    </row>
    <row r="121" spans="1:16" x14ac:dyDescent="0.25">
      <c r="A121" s="507"/>
      <c r="B121" s="477"/>
      <c r="C121" s="497"/>
      <c r="D121" s="476"/>
      <c r="E121" s="497"/>
      <c r="F121" s="497"/>
      <c r="G121" s="474" t="s">
        <v>1</v>
      </c>
      <c r="H121" s="473">
        <f>H126+H145+H152+H159</f>
        <v>0</v>
      </c>
      <c r="I121" s="473"/>
      <c r="J121" s="473"/>
      <c r="K121" s="473">
        <f>K126+K132+K138+K145+K152+K159</f>
        <v>0</v>
      </c>
      <c r="L121" s="473"/>
      <c r="M121" s="498">
        <v>0</v>
      </c>
    </row>
    <row r="122" spans="1:16" ht="15.75" customHeight="1" x14ac:dyDescent="0.25">
      <c r="A122" s="472" t="s">
        <v>25</v>
      </c>
      <c r="B122" s="471" t="s">
        <v>746</v>
      </c>
      <c r="C122" s="70" t="s">
        <v>17</v>
      </c>
      <c r="D122" s="61" t="s">
        <v>658</v>
      </c>
      <c r="E122" s="59">
        <v>44926</v>
      </c>
      <c r="F122" s="70" t="s">
        <v>745</v>
      </c>
      <c r="G122" s="69" t="s">
        <v>5</v>
      </c>
      <c r="H122" s="470">
        <f>H123+H124+H125+H126</f>
        <v>12116.7</v>
      </c>
      <c r="I122" s="470">
        <f>I123+I124+I125+I126</f>
        <v>2179.4</v>
      </c>
      <c r="J122" s="470"/>
      <c r="K122" s="470">
        <f>K123+K124+K125+K126</f>
        <v>8937.2999999999993</v>
      </c>
      <c r="L122" s="470"/>
      <c r="M122" s="451">
        <f ca="1">SUM(M123:M126)</f>
        <v>0</v>
      </c>
    </row>
    <row r="123" spans="1:16" ht="23.25" customHeight="1" x14ac:dyDescent="0.25">
      <c r="A123" s="472"/>
      <c r="B123" s="471"/>
      <c r="C123" s="70"/>
      <c r="D123" s="61"/>
      <c r="E123" s="59"/>
      <c r="F123" s="59"/>
      <c r="G123" s="69" t="s">
        <v>4</v>
      </c>
      <c r="H123" s="470">
        <v>0</v>
      </c>
      <c r="I123" s="470"/>
      <c r="J123" s="470"/>
      <c r="K123" s="470">
        <v>0</v>
      </c>
      <c r="L123" s="470"/>
      <c r="M123" s="469">
        <f ca="1">SUM(M123:M126)</f>
        <v>0</v>
      </c>
    </row>
    <row r="124" spans="1:16" ht="19.5" customHeight="1" x14ac:dyDescent="0.25">
      <c r="A124" s="472"/>
      <c r="B124" s="471"/>
      <c r="C124" s="70"/>
      <c r="D124" s="61"/>
      <c r="E124" s="59"/>
      <c r="F124" s="59"/>
      <c r="G124" s="69" t="s">
        <v>3</v>
      </c>
      <c r="H124" s="470">
        <v>0</v>
      </c>
      <c r="I124" s="470"/>
      <c r="J124" s="470"/>
      <c r="K124" s="470">
        <v>0</v>
      </c>
      <c r="L124" s="470"/>
      <c r="M124" s="469">
        <v>0</v>
      </c>
    </row>
    <row r="125" spans="1:16" ht="21" customHeight="1" x14ac:dyDescent="0.25">
      <c r="A125" s="472"/>
      <c r="B125" s="471"/>
      <c r="C125" s="70"/>
      <c r="D125" s="61"/>
      <c r="E125" s="59"/>
      <c r="F125" s="59"/>
      <c r="G125" s="69" t="s">
        <v>2</v>
      </c>
      <c r="H125" s="470">
        <v>12116.7</v>
      </c>
      <c r="I125" s="470">
        <v>2179.4</v>
      </c>
      <c r="J125" s="470"/>
      <c r="K125" s="470">
        <v>8937.2999999999993</v>
      </c>
      <c r="L125" s="470"/>
      <c r="M125" s="469">
        <f>1943.9799+8753.94677</f>
        <v>10697.926670000001</v>
      </c>
    </row>
    <row r="126" spans="1:16" ht="27" customHeight="1" x14ac:dyDescent="0.25">
      <c r="A126" s="472"/>
      <c r="B126" s="471"/>
      <c r="C126" s="70"/>
      <c r="D126" s="61"/>
      <c r="E126" s="59"/>
      <c r="F126" s="59"/>
      <c r="G126" s="69" t="s">
        <v>1</v>
      </c>
      <c r="H126" s="470">
        <v>0</v>
      </c>
      <c r="I126" s="470"/>
      <c r="J126" s="470"/>
      <c r="K126" s="470">
        <v>0</v>
      </c>
      <c r="L126" s="470"/>
      <c r="M126" s="469">
        <v>0</v>
      </c>
    </row>
    <row r="127" spans="1:16" ht="99.75" customHeight="1" x14ac:dyDescent="0.25">
      <c r="A127" s="467"/>
      <c r="B127" s="70" t="s">
        <v>744</v>
      </c>
      <c r="C127" s="70" t="s">
        <v>21</v>
      </c>
      <c r="D127" s="61" t="s">
        <v>652</v>
      </c>
      <c r="E127" s="70" t="s">
        <v>661</v>
      </c>
      <c r="F127" s="70" t="s">
        <v>743</v>
      </c>
      <c r="G127" s="465" t="s">
        <v>642</v>
      </c>
      <c r="H127" s="465" t="s">
        <v>642</v>
      </c>
      <c r="I127" s="465"/>
      <c r="J127" s="465"/>
      <c r="K127" s="465"/>
      <c r="L127" s="465"/>
      <c r="M127" s="465" t="s">
        <v>642</v>
      </c>
    </row>
    <row r="128" spans="1:16" ht="35.25" hidden="1" customHeight="1" x14ac:dyDescent="0.25">
      <c r="A128" s="467"/>
      <c r="B128" s="70"/>
      <c r="C128" s="70"/>
      <c r="D128" s="61"/>
      <c r="E128" s="70"/>
      <c r="F128" s="70"/>
      <c r="G128" s="69" t="s">
        <v>5</v>
      </c>
      <c r="H128" s="470">
        <f>H129+H130+H131+H132</f>
        <v>0</v>
      </c>
      <c r="I128" s="470">
        <f>I129+I130+I131+I132</f>
        <v>0</v>
      </c>
      <c r="J128" s="470"/>
      <c r="K128" s="470">
        <f>K129+K130+K131+K132</f>
        <v>0</v>
      </c>
      <c r="L128" s="470"/>
      <c r="M128" s="469"/>
    </row>
    <row r="129" spans="1:16" ht="110.25" hidden="1" customHeight="1" x14ac:dyDescent="0.25">
      <c r="A129" s="467"/>
      <c r="B129" s="70"/>
      <c r="C129" s="70"/>
      <c r="D129" s="61"/>
      <c r="E129" s="70"/>
      <c r="F129" s="70"/>
      <c r="G129" s="69" t="s">
        <v>4</v>
      </c>
      <c r="H129" s="470">
        <v>0</v>
      </c>
      <c r="I129" s="470"/>
      <c r="J129" s="470"/>
      <c r="K129" s="470">
        <v>0</v>
      </c>
      <c r="L129" s="470"/>
      <c r="M129" s="469"/>
    </row>
    <row r="130" spans="1:16" ht="35.25" hidden="1" customHeight="1" x14ac:dyDescent="0.25">
      <c r="A130" s="467"/>
      <c r="B130" s="70"/>
      <c r="C130" s="70"/>
      <c r="D130" s="61"/>
      <c r="E130" s="70"/>
      <c r="F130" s="70"/>
      <c r="G130" s="69" t="s">
        <v>3</v>
      </c>
      <c r="H130" s="470">
        <v>0</v>
      </c>
      <c r="I130" s="470"/>
      <c r="J130" s="470"/>
      <c r="K130" s="470">
        <v>0</v>
      </c>
      <c r="L130" s="470"/>
      <c r="M130" s="469"/>
    </row>
    <row r="131" spans="1:16" ht="35.25" hidden="1" customHeight="1" x14ac:dyDescent="0.25">
      <c r="A131" s="467"/>
      <c r="B131" s="70"/>
      <c r="C131" s="70"/>
      <c r="D131" s="61"/>
      <c r="E131" s="70"/>
      <c r="F131" s="70"/>
      <c r="G131" s="69" t="s">
        <v>2</v>
      </c>
      <c r="H131" s="470">
        <f>SUM(I131:K131)</f>
        <v>0</v>
      </c>
      <c r="I131" s="470">
        <v>0</v>
      </c>
      <c r="J131" s="470"/>
      <c r="K131" s="470">
        <v>0</v>
      </c>
      <c r="L131" s="470"/>
      <c r="M131" s="469"/>
    </row>
    <row r="132" spans="1:16" ht="15.75" hidden="1" customHeight="1" x14ac:dyDescent="0.25">
      <c r="B132" s="70"/>
      <c r="C132" s="70"/>
      <c r="D132" s="61"/>
      <c r="E132" s="70"/>
      <c r="F132" s="70"/>
      <c r="G132" s="69" t="s">
        <v>1</v>
      </c>
      <c r="H132" s="470">
        <v>0</v>
      </c>
      <c r="I132" s="470"/>
      <c r="J132" s="470"/>
      <c r="K132" s="470">
        <v>0</v>
      </c>
      <c r="L132" s="470"/>
      <c r="M132" s="469"/>
    </row>
    <row r="133" spans="1:16" ht="58.5" hidden="1" customHeight="1" x14ac:dyDescent="0.25">
      <c r="B133" s="70"/>
      <c r="C133" s="70"/>
      <c r="D133" s="61"/>
      <c r="E133" s="70"/>
      <c r="F133" s="70"/>
      <c r="G133" s="47" t="s">
        <v>642</v>
      </c>
      <c r="H133" s="465" t="s">
        <v>642</v>
      </c>
      <c r="I133" s="465"/>
      <c r="J133" s="465"/>
      <c r="K133" s="465"/>
      <c r="L133" s="465"/>
      <c r="M133" s="489"/>
    </row>
    <row r="134" spans="1:16" ht="19.5" hidden="1" customHeight="1" x14ac:dyDescent="0.25">
      <c r="B134" s="70"/>
      <c r="C134" s="70"/>
      <c r="D134" s="61"/>
      <c r="E134" s="70"/>
      <c r="F134" s="70"/>
      <c r="G134" s="69" t="s">
        <v>5</v>
      </c>
      <c r="H134" s="470">
        <f>H135+H136+H137+H138</f>
        <v>0</v>
      </c>
      <c r="I134" s="470">
        <f>I135+I136+I137+I138</f>
        <v>0</v>
      </c>
      <c r="J134" s="470"/>
      <c r="K134" s="470">
        <f>K135+K136+K137+K138</f>
        <v>0</v>
      </c>
      <c r="L134" s="470"/>
      <c r="M134" s="469"/>
    </row>
    <row r="135" spans="1:16" ht="21.75" hidden="1" customHeight="1" x14ac:dyDescent="0.25">
      <c r="B135" s="70"/>
      <c r="C135" s="70"/>
      <c r="D135" s="61"/>
      <c r="E135" s="70"/>
      <c r="F135" s="70"/>
      <c r="G135" s="69" t="s">
        <v>4</v>
      </c>
      <c r="H135" s="470">
        <v>0</v>
      </c>
      <c r="I135" s="470"/>
      <c r="J135" s="470"/>
      <c r="K135" s="470">
        <v>0</v>
      </c>
      <c r="L135" s="470"/>
      <c r="M135" s="469"/>
    </row>
    <row r="136" spans="1:16" ht="15.75" hidden="1" customHeight="1" x14ac:dyDescent="0.25">
      <c r="B136" s="70"/>
      <c r="C136" s="70"/>
      <c r="D136" s="61"/>
      <c r="E136" s="70"/>
      <c r="F136" s="70"/>
      <c r="G136" s="69" t="s">
        <v>3</v>
      </c>
      <c r="H136" s="470">
        <v>0</v>
      </c>
      <c r="I136" s="470"/>
      <c r="J136" s="470"/>
      <c r="K136" s="470">
        <v>0</v>
      </c>
      <c r="L136" s="470"/>
      <c r="M136" s="469"/>
    </row>
    <row r="137" spans="1:16" ht="15.75" hidden="1" customHeight="1" x14ac:dyDescent="0.25">
      <c r="B137" s="70"/>
      <c r="C137" s="70"/>
      <c r="D137" s="61"/>
      <c r="E137" s="70"/>
      <c r="F137" s="70"/>
      <c r="G137" s="69" t="s">
        <v>2</v>
      </c>
      <c r="H137" s="470">
        <f>SUM(I137:K137)</f>
        <v>0</v>
      </c>
      <c r="I137" s="470">
        <v>0</v>
      </c>
      <c r="J137" s="470"/>
      <c r="K137" s="470">
        <v>0</v>
      </c>
      <c r="L137" s="470"/>
      <c r="M137" s="469"/>
    </row>
    <row r="138" spans="1:16" ht="15.75" hidden="1" customHeight="1" x14ac:dyDescent="0.25">
      <c r="B138" s="70"/>
      <c r="C138" s="70"/>
      <c r="D138" s="61"/>
      <c r="E138" s="70"/>
      <c r="F138" s="70"/>
      <c r="G138" s="69" t="s">
        <v>1</v>
      </c>
      <c r="H138" s="470">
        <v>0</v>
      </c>
      <c r="I138" s="470"/>
      <c r="J138" s="470"/>
      <c r="K138" s="470">
        <v>0</v>
      </c>
      <c r="L138" s="470"/>
      <c r="M138" s="469"/>
    </row>
    <row r="139" spans="1:16" ht="47.25" hidden="1" customHeight="1" x14ac:dyDescent="0.25">
      <c r="B139" s="70"/>
      <c r="C139" s="70"/>
      <c r="D139" s="61"/>
      <c r="E139" s="70"/>
      <c r="F139" s="70"/>
      <c r="G139" s="47" t="s">
        <v>642</v>
      </c>
      <c r="H139" s="465" t="s">
        <v>642</v>
      </c>
      <c r="I139" s="465"/>
      <c r="J139" s="465"/>
      <c r="K139" s="465"/>
      <c r="L139" s="465"/>
      <c r="M139" s="489"/>
    </row>
    <row r="140" spans="1:16" ht="150.75" customHeight="1" x14ac:dyDescent="0.25">
      <c r="B140" s="70"/>
      <c r="C140" s="70"/>
      <c r="D140" s="61"/>
      <c r="E140" s="70"/>
      <c r="F140" s="70"/>
      <c r="G140" s="47"/>
      <c r="H140" s="465"/>
      <c r="I140" s="465"/>
      <c r="J140" s="465"/>
      <c r="K140" s="465"/>
      <c r="L140" s="465"/>
      <c r="M140" s="489"/>
      <c r="P140" s="105"/>
    </row>
    <row r="141" spans="1:16" ht="15.75" customHeight="1" x14ac:dyDescent="0.25">
      <c r="A141" s="472" t="s">
        <v>111</v>
      </c>
      <c r="B141" s="471" t="s">
        <v>742</v>
      </c>
      <c r="C141" s="70" t="s">
        <v>17</v>
      </c>
      <c r="D141" s="61" t="s">
        <v>658</v>
      </c>
      <c r="E141" s="59">
        <v>44926</v>
      </c>
      <c r="F141" s="70" t="s">
        <v>741</v>
      </c>
      <c r="G141" s="69" t="s">
        <v>5</v>
      </c>
      <c r="H141" s="470">
        <f>H142+H143+H144+H145</f>
        <v>2688.6</v>
      </c>
      <c r="I141" s="470">
        <f>I142+I143+I144+I145</f>
        <v>188.6</v>
      </c>
      <c r="J141" s="470"/>
      <c r="K141" s="470">
        <f>K142+K143+K144+K145</f>
        <v>2500</v>
      </c>
      <c r="L141" s="470"/>
      <c r="M141" s="469">
        <f>SUM(M142:M145)</f>
        <v>1557.45604</v>
      </c>
    </row>
    <row r="142" spans="1:16" x14ac:dyDescent="0.25">
      <c r="A142" s="472"/>
      <c r="B142" s="471"/>
      <c r="C142" s="70"/>
      <c r="D142" s="61"/>
      <c r="E142" s="59"/>
      <c r="F142" s="59"/>
      <c r="G142" s="69" t="s">
        <v>4</v>
      </c>
      <c r="H142" s="470">
        <v>0</v>
      </c>
      <c r="I142" s="470"/>
      <c r="J142" s="470"/>
      <c r="K142" s="470">
        <v>0</v>
      </c>
      <c r="L142" s="470"/>
      <c r="M142" s="469">
        <v>0</v>
      </c>
    </row>
    <row r="143" spans="1:16" ht="15.75" customHeight="1" x14ac:dyDescent="0.25">
      <c r="A143" s="472"/>
      <c r="B143" s="471"/>
      <c r="C143" s="70"/>
      <c r="D143" s="61"/>
      <c r="E143" s="59"/>
      <c r="F143" s="59"/>
      <c r="G143" s="69" t="s">
        <v>3</v>
      </c>
      <c r="H143" s="470">
        <v>0</v>
      </c>
      <c r="I143" s="470"/>
      <c r="J143" s="470"/>
      <c r="K143" s="470">
        <v>0</v>
      </c>
      <c r="L143" s="470"/>
      <c r="M143" s="469">
        <v>0</v>
      </c>
    </row>
    <row r="144" spans="1:16" x14ac:dyDescent="0.25">
      <c r="A144" s="472"/>
      <c r="B144" s="471"/>
      <c r="C144" s="70"/>
      <c r="D144" s="61"/>
      <c r="E144" s="59"/>
      <c r="F144" s="59"/>
      <c r="G144" s="69" t="s">
        <v>2</v>
      </c>
      <c r="H144" s="470">
        <f>I144+J144+K144+L144</f>
        <v>2688.6</v>
      </c>
      <c r="I144" s="470">
        <v>188.6</v>
      </c>
      <c r="J144" s="470"/>
      <c r="K144" s="470">
        <v>2500</v>
      </c>
      <c r="L144" s="470"/>
      <c r="M144" s="469">
        <f>192.461+1364.99504</f>
        <v>1557.45604</v>
      </c>
    </row>
    <row r="145" spans="1:16" x14ac:dyDescent="0.25">
      <c r="A145" s="472"/>
      <c r="B145" s="471"/>
      <c r="C145" s="70"/>
      <c r="D145" s="61"/>
      <c r="E145" s="59"/>
      <c r="F145" s="59"/>
      <c r="G145" s="69" t="s">
        <v>1</v>
      </c>
      <c r="H145" s="470">
        <v>0</v>
      </c>
      <c r="I145" s="470"/>
      <c r="J145" s="470"/>
      <c r="K145" s="470">
        <v>0</v>
      </c>
      <c r="L145" s="470"/>
      <c r="M145" s="469">
        <v>0</v>
      </c>
    </row>
    <row r="146" spans="1:16" ht="135.75" customHeight="1" x14ac:dyDescent="0.25">
      <c r="B146" s="61" t="s">
        <v>740</v>
      </c>
      <c r="C146" s="70" t="s">
        <v>21</v>
      </c>
      <c r="D146" s="61" t="s">
        <v>658</v>
      </c>
      <c r="E146" s="70" t="s">
        <v>661</v>
      </c>
      <c r="F146" s="59" t="s">
        <v>739</v>
      </c>
      <c r="G146" s="70" t="s">
        <v>642</v>
      </c>
      <c r="H146" s="70" t="s">
        <v>642</v>
      </c>
      <c r="I146" s="465"/>
      <c r="J146" s="465"/>
      <c r="K146" s="465"/>
      <c r="L146" s="465"/>
      <c r="M146" s="70" t="s">
        <v>642</v>
      </c>
    </row>
    <row r="147" spans="1:16" ht="81" customHeight="1" x14ac:dyDescent="0.25">
      <c r="B147" s="61"/>
      <c r="C147" s="70"/>
      <c r="D147" s="61"/>
      <c r="E147" s="70"/>
      <c r="F147" s="59"/>
      <c r="G147" s="70"/>
      <c r="H147" s="70"/>
      <c r="I147" s="465"/>
      <c r="J147" s="465"/>
      <c r="K147" s="465"/>
      <c r="L147" s="465"/>
      <c r="M147" s="70"/>
    </row>
    <row r="148" spans="1:16" ht="15.75" customHeight="1" x14ac:dyDescent="0.25">
      <c r="A148" s="472" t="s">
        <v>237</v>
      </c>
      <c r="B148" s="471" t="s">
        <v>738</v>
      </c>
      <c r="C148" s="70" t="s">
        <v>17</v>
      </c>
      <c r="D148" s="61" t="s">
        <v>658</v>
      </c>
      <c r="E148" s="59">
        <v>44926</v>
      </c>
      <c r="F148" s="70" t="s">
        <v>737</v>
      </c>
      <c r="G148" s="69" t="s">
        <v>5</v>
      </c>
      <c r="H148" s="470">
        <f>H149+H150+H151+H152</f>
        <v>4003.8999999999996</v>
      </c>
      <c r="I148" s="470">
        <f>I151</f>
        <v>756.2</v>
      </c>
      <c r="J148" s="470"/>
      <c r="K148" s="470">
        <f>K151</f>
        <v>3247.7</v>
      </c>
      <c r="L148" s="470"/>
      <c r="M148" s="469">
        <f ca="1">SUM(M148:M152)</f>
        <v>0</v>
      </c>
    </row>
    <row r="149" spans="1:16" x14ac:dyDescent="0.25">
      <c r="A149" s="472"/>
      <c r="B149" s="471"/>
      <c r="C149" s="70"/>
      <c r="D149" s="61"/>
      <c r="E149" s="59"/>
      <c r="F149" s="59"/>
      <c r="G149" s="69" t="s">
        <v>4</v>
      </c>
      <c r="H149" s="470">
        <v>0</v>
      </c>
      <c r="I149" s="470"/>
      <c r="J149" s="470"/>
      <c r="K149" s="470">
        <v>0</v>
      </c>
      <c r="L149" s="470"/>
      <c r="M149" s="469">
        <v>0</v>
      </c>
    </row>
    <row r="150" spans="1:16" ht="20.25" customHeight="1" x14ac:dyDescent="0.25">
      <c r="A150" s="472"/>
      <c r="B150" s="471"/>
      <c r="C150" s="70"/>
      <c r="D150" s="61"/>
      <c r="E150" s="59"/>
      <c r="F150" s="59"/>
      <c r="G150" s="69" t="s">
        <v>3</v>
      </c>
      <c r="H150" s="470">
        <v>0</v>
      </c>
      <c r="I150" s="470"/>
      <c r="J150" s="470"/>
      <c r="K150" s="470">
        <v>0</v>
      </c>
      <c r="L150" s="470"/>
      <c r="M150" s="469">
        <v>0</v>
      </c>
    </row>
    <row r="151" spans="1:16" ht="15.75" customHeight="1" x14ac:dyDescent="0.25">
      <c r="A151" s="472"/>
      <c r="B151" s="471"/>
      <c r="C151" s="70"/>
      <c r="D151" s="61"/>
      <c r="E151" s="59"/>
      <c r="F151" s="59"/>
      <c r="G151" s="69" t="s">
        <v>2</v>
      </c>
      <c r="H151" s="470">
        <f>I151+J151+K151+L151</f>
        <v>4003.8999999999996</v>
      </c>
      <c r="I151" s="470">
        <v>756.2</v>
      </c>
      <c r="J151" s="470"/>
      <c r="K151" s="470">
        <v>3247.7</v>
      </c>
      <c r="L151" s="470"/>
      <c r="M151" s="469">
        <f>411.43996+1819.97501</f>
        <v>2231.4149700000003</v>
      </c>
    </row>
    <row r="152" spans="1:16" x14ac:dyDescent="0.25">
      <c r="A152" s="472"/>
      <c r="B152" s="471"/>
      <c r="C152" s="70"/>
      <c r="D152" s="61"/>
      <c r="E152" s="59"/>
      <c r="F152" s="59"/>
      <c r="G152" s="69" t="s">
        <v>1</v>
      </c>
      <c r="H152" s="470">
        <v>0</v>
      </c>
      <c r="I152" s="470"/>
      <c r="J152" s="470"/>
      <c r="K152" s="470">
        <v>0</v>
      </c>
      <c r="L152" s="470"/>
      <c r="M152" s="469">
        <v>0</v>
      </c>
    </row>
    <row r="153" spans="1:16" ht="89.25" customHeight="1" x14ac:dyDescent="0.25">
      <c r="A153" s="467"/>
      <c r="B153" s="471" t="s">
        <v>736</v>
      </c>
      <c r="C153" s="70" t="s">
        <v>17</v>
      </c>
      <c r="D153" s="61" t="s">
        <v>658</v>
      </c>
      <c r="E153" s="59">
        <v>44926</v>
      </c>
      <c r="F153" s="70" t="s">
        <v>735</v>
      </c>
      <c r="G153" s="70" t="s">
        <v>642</v>
      </c>
      <c r="H153" s="70" t="s">
        <v>642</v>
      </c>
      <c r="I153" s="465"/>
      <c r="J153" s="465"/>
      <c r="K153" s="465"/>
      <c r="L153" s="465"/>
      <c r="M153" s="70" t="s">
        <v>642</v>
      </c>
      <c r="P153" s="40"/>
    </row>
    <row r="154" spans="1:16" ht="137.25" customHeight="1" x14ac:dyDescent="0.25">
      <c r="A154" s="467"/>
      <c r="B154" s="471"/>
      <c r="C154" s="70"/>
      <c r="D154" s="61"/>
      <c r="E154" s="59"/>
      <c r="F154" s="59"/>
      <c r="G154" s="59"/>
      <c r="H154" s="59"/>
      <c r="I154" s="465"/>
      <c r="J154" s="465"/>
      <c r="K154" s="465"/>
      <c r="L154" s="465"/>
      <c r="M154" s="70"/>
      <c r="P154" s="105"/>
    </row>
    <row r="155" spans="1:16" ht="15.75" customHeight="1" x14ac:dyDescent="0.25">
      <c r="A155" s="472" t="s">
        <v>233</v>
      </c>
      <c r="B155" s="471" t="s">
        <v>734</v>
      </c>
      <c r="C155" s="70" t="s">
        <v>17</v>
      </c>
      <c r="D155" s="61" t="s">
        <v>688</v>
      </c>
      <c r="E155" s="59">
        <v>44926</v>
      </c>
      <c r="F155" s="70" t="s">
        <v>17</v>
      </c>
      <c r="G155" s="69" t="s">
        <v>5</v>
      </c>
      <c r="H155" s="470">
        <f>H158</f>
        <v>788.5</v>
      </c>
      <c r="I155" s="470">
        <v>0</v>
      </c>
      <c r="J155" s="470"/>
      <c r="K155" s="470">
        <f>K158</f>
        <v>1003.6</v>
      </c>
      <c r="L155" s="470"/>
      <c r="M155" s="469">
        <f>SUM(M156:M159)</f>
        <v>270.01618999999999</v>
      </c>
    </row>
    <row r="156" spans="1:16" x14ac:dyDescent="0.25">
      <c r="A156" s="472"/>
      <c r="B156" s="471"/>
      <c r="C156" s="70"/>
      <c r="D156" s="61"/>
      <c r="E156" s="59"/>
      <c r="F156" s="59"/>
      <c r="G156" s="69" t="s">
        <v>4</v>
      </c>
      <c r="H156" s="470">
        <v>0</v>
      </c>
      <c r="I156" s="470">
        <v>0</v>
      </c>
      <c r="J156" s="470"/>
      <c r="K156" s="470">
        <v>0</v>
      </c>
      <c r="L156" s="470"/>
      <c r="M156" s="469">
        <v>0</v>
      </c>
    </row>
    <row r="157" spans="1:16" ht="15.75" customHeight="1" x14ac:dyDescent="0.25">
      <c r="A157" s="472"/>
      <c r="B157" s="471"/>
      <c r="C157" s="70"/>
      <c r="D157" s="61"/>
      <c r="E157" s="59"/>
      <c r="F157" s="59"/>
      <c r="G157" s="69" t="s">
        <v>3</v>
      </c>
      <c r="H157" s="470">
        <v>0</v>
      </c>
      <c r="I157" s="470">
        <v>0</v>
      </c>
      <c r="J157" s="470"/>
      <c r="K157" s="470">
        <v>0</v>
      </c>
      <c r="L157" s="470"/>
      <c r="M157" s="469">
        <v>0</v>
      </c>
    </row>
    <row r="158" spans="1:16" x14ac:dyDescent="0.25">
      <c r="A158" s="472"/>
      <c r="B158" s="471"/>
      <c r="C158" s="70"/>
      <c r="D158" s="61"/>
      <c r="E158" s="59"/>
      <c r="F158" s="59"/>
      <c r="G158" s="69" t="s">
        <v>2</v>
      </c>
      <c r="H158" s="470">
        <v>788.5</v>
      </c>
      <c r="I158" s="470">
        <v>0</v>
      </c>
      <c r="J158" s="470"/>
      <c r="K158" s="470">
        <v>1003.6</v>
      </c>
      <c r="L158" s="470"/>
      <c r="M158" s="469">
        <v>270.01618999999999</v>
      </c>
    </row>
    <row r="159" spans="1:16" x14ac:dyDescent="0.25">
      <c r="A159" s="472"/>
      <c r="B159" s="471"/>
      <c r="C159" s="70"/>
      <c r="D159" s="61"/>
      <c r="E159" s="59"/>
      <c r="F159" s="59"/>
      <c r="G159" s="69" t="s">
        <v>1</v>
      </c>
      <c r="H159" s="470">
        <v>0</v>
      </c>
      <c r="I159" s="470">
        <v>0</v>
      </c>
      <c r="J159" s="470"/>
      <c r="K159" s="470">
        <v>0</v>
      </c>
      <c r="L159" s="470"/>
      <c r="M159" s="469">
        <v>0</v>
      </c>
    </row>
    <row r="160" spans="1:16" ht="183.75" customHeight="1" x14ac:dyDescent="0.25">
      <c r="A160" s="496"/>
      <c r="B160" s="490" t="s">
        <v>733</v>
      </c>
      <c r="C160" s="465" t="s">
        <v>17</v>
      </c>
      <c r="D160" s="47" t="s">
        <v>688</v>
      </c>
      <c r="E160" s="52">
        <v>44926</v>
      </c>
      <c r="F160" s="465" t="s">
        <v>732</v>
      </c>
      <c r="G160" s="465" t="s">
        <v>642</v>
      </c>
      <c r="H160" s="465" t="s">
        <v>642</v>
      </c>
      <c r="I160" s="465"/>
      <c r="J160" s="465"/>
      <c r="K160" s="465"/>
      <c r="L160" s="465"/>
      <c r="M160" s="465" t="s">
        <v>642</v>
      </c>
      <c r="P160" s="40"/>
    </row>
    <row r="161" spans="1:16" ht="37.5" customHeight="1" x14ac:dyDescent="0.25">
      <c r="A161" s="507">
        <v>4</v>
      </c>
      <c r="B161" s="477" t="s">
        <v>731</v>
      </c>
      <c r="C161" s="497" t="s">
        <v>10</v>
      </c>
      <c r="D161" s="476" t="s">
        <v>719</v>
      </c>
      <c r="E161" s="497" t="s">
        <v>10</v>
      </c>
      <c r="F161" s="497" t="s">
        <v>10</v>
      </c>
      <c r="G161" s="474" t="s">
        <v>5</v>
      </c>
      <c r="H161" s="473">
        <f>SUM(H162:H165)</f>
        <v>85724.2</v>
      </c>
      <c r="I161" s="473">
        <f>SUM(I162:I165)</f>
        <v>12791.9</v>
      </c>
      <c r="J161" s="473"/>
      <c r="K161" s="473">
        <f>SUM(K162:K165)</f>
        <v>83125.700000000012</v>
      </c>
      <c r="L161" s="473"/>
      <c r="M161" s="498">
        <f>SUM(M162:M165)</f>
        <v>47174.371220000001</v>
      </c>
    </row>
    <row r="162" spans="1:16" ht="15.75" customHeight="1" x14ac:dyDescent="0.25">
      <c r="A162" s="507"/>
      <c r="B162" s="477"/>
      <c r="C162" s="497"/>
      <c r="D162" s="476"/>
      <c r="E162" s="497"/>
      <c r="F162" s="497"/>
      <c r="G162" s="474" t="s">
        <v>4</v>
      </c>
      <c r="H162" s="473">
        <f>H167+H174+H181</f>
        <v>0</v>
      </c>
      <c r="I162" s="473"/>
      <c r="J162" s="473"/>
      <c r="K162" s="473"/>
      <c r="L162" s="473"/>
      <c r="M162" s="498">
        <v>0</v>
      </c>
    </row>
    <row r="163" spans="1:16" x14ac:dyDescent="0.25">
      <c r="A163" s="507"/>
      <c r="B163" s="477"/>
      <c r="C163" s="497"/>
      <c r="D163" s="476"/>
      <c r="E163" s="497"/>
      <c r="F163" s="497"/>
      <c r="G163" s="474" t="s">
        <v>3</v>
      </c>
      <c r="H163" s="473">
        <f>H168+H175+H182</f>
        <v>0</v>
      </c>
      <c r="I163" s="473">
        <f>I168+I175+I182</f>
        <v>0</v>
      </c>
      <c r="J163" s="473">
        <f>J168+J175+J182</f>
        <v>0</v>
      </c>
      <c r="K163" s="473">
        <f>K168+K175+K182</f>
        <v>0</v>
      </c>
      <c r="L163" s="473">
        <f>L168+L175+L182</f>
        <v>0</v>
      </c>
      <c r="M163" s="473">
        <f>M168+M175+M182</f>
        <v>0</v>
      </c>
    </row>
    <row r="164" spans="1:16" x14ac:dyDescent="0.25">
      <c r="A164" s="507"/>
      <c r="B164" s="477"/>
      <c r="C164" s="497"/>
      <c r="D164" s="476"/>
      <c r="E164" s="497"/>
      <c r="F164" s="497"/>
      <c r="G164" s="474" t="s">
        <v>2</v>
      </c>
      <c r="H164" s="473">
        <f>H169+H176+H183</f>
        <v>85724.2</v>
      </c>
      <c r="I164" s="473">
        <f>I169+I176+I183</f>
        <v>12791.9</v>
      </c>
      <c r="J164" s="473">
        <f>J169+J176+J183</f>
        <v>0</v>
      </c>
      <c r="K164" s="473">
        <f>K169+K176+K183</f>
        <v>83125.700000000012</v>
      </c>
      <c r="L164" s="473">
        <f>L169+L176+L183</f>
        <v>0</v>
      </c>
      <c r="M164" s="473">
        <f>M169+M176+M183</f>
        <v>47174.371220000001</v>
      </c>
    </row>
    <row r="165" spans="1:16" x14ac:dyDescent="0.25">
      <c r="A165" s="507"/>
      <c r="B165" s="477"/>
      <c r="C165" s="497"/>
      <c r="D165" s="476"/>
      <c r="E165" s="497"/>
      <c r="F165" s="497"/>
      <c r="G165" s="474" t="s">
        <v>1</v>
      </c>
      <c r="H165" s="473">
        <f>H170+H177+H184</f>
        <v>0</v>
      </c>
      <c r="I165" s="473">
        <f>I170+I177+I184</f>
        <v>0</v>
      </c>
      <c r="J165" s="473">
        <f>J170+J177+J184</f>
        <v>0</v>
      </c>
      <c r="K165" s="473">
        <f>K170+K177+K184</f>
        <v>0</v>
      </c>
      <c r="L165" s="473">
        <f>L170+L177+L184</f>
        <v>0</v>
      </c>
      <c r="M165" s="473">
        <f>M170+M177+M184</f>
        <v>0</v>
      </c>
    </row>
    <row r="166" spans="1:16" ht="15.75" customHeight="1" x14ac:dyDescent="0.25">
      <c r="A166" s="472" t="s">
        <v>104</v>
      </c>
      <c r="B166" s="471" t="s">
        <v>730</v>
      </c>
      <c r="C166" s="70" t="s">
        <v>17</v>
      </c>
      <c r="D166" s="61" t="s">
        <v>39</v>
      </c>
      <c r="E166" s="59">
        <v>44926</v>
      </c>
      <c r="F166" s="70" t="s">
        <v>729</v>
      </c>
      <c r="G166" s="69" t="s">
        <v>5</v>
      </c>
      <c r="H166" s="470">
        <f>H167+H168+H169+H170</f>
        <v>55539.8</v>
      </c>
      <c r="I166" s="470">
        <f>I167+I168+I169+I170</f>
        <v>11222.4</v>
      </c>
      <c r="J166" s="470"/>
      <c r="K166" s="470">
        <f>K167+K168+K169+K170</f>
        <v>54510.8</v>
      </c>
      <c r="L166" s="470"/>
      <c r="M166" s="469">
        <f>SUM(M167:M170)</f>
        <v>21149.85124</v>
      </c>
    </row>
    <row r="167" spans="1:16" x14ac:dyDescent="0.25">
      <c r="A167" s="472"/>
      <c r="B167" s="471"/>
      <c r="C167" s="70"/>
      <c r="D167" s="61"/>
      <c r="E167" s="59"/>
      <c r="F167" s="59"/>
      <c r="G167" s="69" t="s">
        <v>4</v>
      </c>
      <c r="H167" s="470">
        <v>0</v>
      </c>
      <c r="I167" s="470"/>
      <c r="J167" s="470"/>
      <c r="K167" s="470">
        <v>0</v>
      </c>
      <c r="L167" s="470"/>
      <c r="M167" s="469">
        <v>0</v>
      </c>
    </row>
    <row r="168" spans="1:16" ht="22.5" customHeight="1" x14ac:dyDescent="0.25">
      <c r="A168" s="472"/>
      <c r="B168" s="471"/>
      <c r="C168" s="70"/>
      <c r="D168" s="61"/>
      <c r="E168" s="59"/>
      <c r="F168" s="59"/>
      <c r="G168" s="69" t="s">
        <v>3</v>
      </c>
      <c r="H168" s="470">
        <v>0</v>
      </c>
      <c r="I168" s="470"/>
      <c r="J168" s="470"/>
      <c r="K168" s="470">
        <v>0</v>
      </c>
      <c r="L168" s="470"/>
      <c r="M168" s="469">
        <v>0</v>
      </c>
    </row>
    <row r="169" spans="1:16" ht="15.75" customHeight="1" x14ac:dyDescent="0.25">
      <c r="A169" s="472"/>
      <c r="B169" s="471"/>
      <c r="C169" s="70"/>
      <c r="D169" s="61"/>
      <c r="E169" s="59"/>
      <c r="F169" s="59"/>
      <c r="G169" s="69" t="s">
        <v>2</v>
      </c>
      <c r="H169" s="470">
        <v>55539.8</v>
      </c>
      <c r="I169" s="470">
        <v>11222.4</v>
      </c>
      <c r="J169" s="470"/>
      <c r="K169" s="470">
        <v>54510.8</v>
      </c>
      <c r="L169" s="470"/>
      <c r="M169" s="469">
        <f>4576.38319+16573.46805</f>
        <v>21149.85124</v>
      </c>
    </row>
    <row r="170" spans="1:16" x14ac:dyDescent="0.25">
      <c r="A170" s="472"/>
      <c r="B170" s="471"/>
      <c r="C170" s="70"/>
      <c r="D170" s="61"/>
      <c r="E170" s="59"/>
      <c r="F170" s="59"/>
      <c r="G170" s="69" t="s">
        <v>1</v>
      </c>
      <c r="H170" s="470">
        <v>0</v>
      </c>
      <c r="I170" s="470"/>
      <c r="J170" s="470"/>
      <c r="K170" s="470">
        <v>0</v>
      </c>
      <c r="L170" s="470"/>
      <c r="M170" s="469">
        <v>0</v>
      </c>
    </row>
    <row r="171" spans="1:16" ht="172.5" customHeight="1" x14ac:dyDescent="0.25">
      <c r="A171" s="467"/>
      <c r="B171" s="471" t="s">
        <v>728</v>
      </c>
      <c r="C171" s="70" t="s">
        <v>21</v>
      </c>
      <c r="D171" s="61" t="s">
        <v>719</v>
      </c>
      <c r="E171" s="70" t="s">
        <v>47</v>
      </c>
      <c r="F171" s="70" t="s">
        <v>727</v>
      </c>
      <c r="G171" s="70" t="s">
        <v>642</v>
      </c>
      <c r="H171" s="70" t="s">
        <v>642</v>
      </c>
      <c r="I171" s="465"/>
      <c r="J171" s="465"/>
      <c r="K171" s="465"/>
      <c r="L171" s="465"/>
      <c r="M171" s="70" t="s">
        <v>642</v>
      </c>
      <c r="P171" s="40"/>
    </row>
    <row r="172" spans="1:16" ht="224.25" customHeight="1" x14ac:dyDescent="0.25">
      <c r="A172" s="467"/>
      <c r="B172" s="471"/>
      <c r="C172" s="70"/>
      <c r="D172" s="61"/>
      <c r="E172" s="70"/>
      <c r="F172" s="70"/>
      <c r="G172" s="70"/>
      <c r="H172" s="70"/>
      <c r="I172" s="465"/>
      <c r="J172" s="465"/>
      <c r="K172" s="465"/>
      <c r="L172" s="465"/>
      <c r="M172" s="70"/>
      <c r="P172" s="105"/>
    </row>
    <row r="173" spans="1:16" ht="30" customHeight="1" x14ac:dyDescent="0.25">
      <c r="A173" s="472" t="s">
        <v>96</v>
      </c>
      <c r="B173" s="471" t="s">
        <v>726</v>
      </c>
      <c r="C173" s="70" t="s">
        <v>17</v>
      </c>
      <c r="D173" s="61" t="s">
        <v>719</v>
      </c>
      <c r="E173" s="59">
        <v>44926</v>
      </c>
      <c r="F173" s="70" t="s">
        <v>725</v>
      </c>
      <c r="G173" s="69" t="s">
        <v>5</v>
      </c>
      <c r="H173" s="470">
        <f>H174+H175+H176+H177</f>
        <v>29557.200000000001</v>
      </c>
      <c r="I173" s="470">
        <f>I174+I175+I176+I177</f>
        <v>942.3</v>
      </c>
      <c r="J173" s="470"/>
      <c r="K173" s="470">
        <f>K174+K175+K176+K177</f>
        <v>28614.9</v>
      </c>
      <c r="L173" s="470"/>
      <c r="M173" s="469">
        <f>SUM(M174:M177)</f>
        <v>26024.519979999997</v>
      </c>
    </row>
    <row r="174" spans="1:16" ht="17.25" customHeight="1" x14ac:dyDescent="0.25">
      <c r="A174" s="472"/>
      <c r="B174" s="471"/>
      <c r="C174" s="70"/>
      <c r="D174" s="61"/>
      <c r="E174" s="59"/>
      <c r="F174" s="59"/>
      <c r="G174" s="69" t="s">
        <v>4</v>
      </c>
      <c r="H174" s="470">
        <v>0</v>
      </c>
      <c r="I174" s="470"/>
      <c r="J174" s="470"/>
      <c r="K174" s="470">
        <v>0</v>
      </c>
      <c r="L174" s="470"/>
      <c r="M174" s="469">
        <v>0</v>
      </c>
    </row>
    <row r="175" spans="1:16" ht="23.25" customHeight="1" x14ac:dyDescent="0.25">
      <c r="A175" s="472"/>
      <c r="B175" s="471"/>
      <c r="C175" s="70"/>
      <c r="D175" s="61"/>
      <c r="E175" s="59"/>
      <c r="F175" s="59"/>
      <c r="G175" s="69" t="s">
        <v>3</v>
      </c>
      <c r="H175" s="470">
        <v>0</v>
      </c>
      <c r="I175" s="470"/>
      <c r="J175" s="470"/>
      <c r="K175" s="470">
        <v>0</v>
      </c>
      <c r="L175" s="470"/>
      <c r="M175" s="469">
        <v>0</v>
      </c>
    </row>
    <row r="176" spans="1:16" ht="23.25" customHeight="1" x14ac:dyDescent="0.25">
      <c r="A176" s="472"/>
      <c r="B176" s="471"/>
      <c r="C176" s="70"/>
      <c r="D176" s="61"/>
      <c r="E176" s="59"/>
      <c r="F176" s="59"/>
      <c r="G176" s="69" t="s">
        <v>2</v>
      </c>
      <c r="H176" s="470">
        <f>I176+K176</f>
        <v>29557.200000000001</v>
      </c>
      <c r="I176" s="470">
        <v>942.3</v>
      </c>
      <c r="J176" s="470"/>
      <c r="K176" s="470">
        <v>28614.9</v>
      </c>
      <c r="L176" s="470"/>
      <c r="M176" s="469">
        <f>25950.16034+74.35964</f>
        <v>26024.519979999997</v>
      </c>
    </row>
    <row r="177" spans="1:16" x14ac:dyDescent="0.25">
      <c r="A177" s="472"/>
      <c r="B177" s="471"/>
      <c r="C177" s="70"/>
      <c r="D177" s="61"/>
      <c r="E177" s="59"/>
      <c r="F177" s="59"/>
      <c r="G177" s="69" t="s">
        <v>1</v>
      </c>
      <c r="H177" s="470">
        <v>0</v>
      </c>
      <c r="I177" s="470"/>
      <c r="J177" s="470"/>
      <c r="K177" s="470">
        <v>0</v>
      </c>
      <c r="L177" s="470"/>
      <c r="M177" s="469">
        <v>0</v>
      </c>
    </row>
    <row r="178" spans="1:16" ht="386.25" customHeight="1" x14ac:dyDescent="0.25">
      <c r="A178" s="467"/>
      <c r="B178" s="471" t="s">
        <v>724</v>
      </c>
      <c r="C178" s="70" t="s">
        <v>21</v>
      </c>
      <c r="D178" s="61" t="s">
        <v>719</v>
      </c>
      <c r="E178" s="70" t="s">
        <v>47</v>
      </c>
      <c r="F178" s="506" t="s">
        <v>723</v>
      </c>
      <c r="G178" s="70" t="s">
        <v>642</v>
      </c>
      <c r="H178" s="70" t="s">
        <v>642</v>
      </c>
      <c r="I178" s="465"/>
      <c r="J178" s="465"/>
      <c r="K178" s="465"/>
      <c r="L178" s="465"/>
      <c r="M178" s="70" t="s">
        <v>642</v>
      </c>
      <c r="P178" s="40"/>
    </row>
    <row r="179" spans="1:16" ht="202.5" customHeight="1" x14ac:dyDescent="0.25">
      <c r="A179" s="467"/>
      <c r="B179" s="471"/>
      <c r="C179" s="70"/>
      <c r="D179" s="61"/>
      <c r="E179" s="70"/>
      <c r="F179" s="506"/>
      <c r="G179" s="70"/>
      <c r="H179" s="70"/>
      <c r="I179" s="465"/>
      <c r="J179" s="465"/>
      <c r="K179" s="465"/>
      <c r="L179" s="465"/>
      <c r="M179" s="70"/>
      <c r="P179" s="105"/>
    </row>
    <row r="180" spans="1:16" ht="15.75" customHeight="1" x14ac:dyDescent="0.25">
      <c r="A180" s="472" t="s">
        <v>90</v>
      </c>
      <c r="B180" s="471" t="s">
        <v>722</v>
      </c>
      <c r="C180" s="70" t="s">
        <v>17</v>
      </c>
      <c r="D180" s="61" t="s">
        <v>719</v>
      </c>
      <c r="E180" s="59">
        <v>44926</v>
      </c>
      <c r="F180" s="70" t="s">
        <v>17</v>
      </c>
      <c r="G180" s="69" t="s">
        <v>5</v>
      </c>
      <c r="H180" s="470">
        <f>H181+H182+H183+H184</f>
        <v>627.20000000000005</v>
      </c>
      <c r="I180" s="470">
        <f>I181+I182+I183+I184</f>
        <v>627.20000000000005</v>
      </c>
      <c r="J180" s="470"/>
      <c r="K180" s="470">
        <f>K181+K182+K183+K184</f>
        <v>0</v>
      </c>
      <c r="L180" s="470"/>
      <c r="M180" s="469">
        <v>0</v>
      </c>
    </row>
    <row r="181" spans="1:16" x14ac:dyDescent="0.25">
      <c r="A181" s="472"/>
      <c r="B181" s="471"/>
      <c r="C181" s="70"/>
      <c r="D181" s="61"/>
      <c r="E181" s="59"/>
      <c r="F181" s="59"/>
      <c r="G181" s="69" t="s">
        <v>4</v>
      </c>
      <c r="H181" s="470">
        <v>0</v>
      </c>
      <c r="I181" s="470"/>
      <c r="J181" s="470"/>
      <c r="K181" s="470">
        <v>0</v>
      </c>
      <c r="L181" s="470"/>
      <c r="M181" s="469">
        <v>0</v>
      </c>
    </row>
    <row r="182" spans="1:16" ht="15.75" customHeight="1" x14ac:dyDescent="0.25">
      <c r="A182" s="472"/>
      <c r="B182" s="471"/>
      <c r="C182" s="70"/>
      <c r="D182" s="61"/>
      <c r="E182" s="59"/>
      <c r="F182" s="59"/>
      <c r="G182" s="69" t="s">
        <v>3</v>
      </c>
      <c r="H182" s="470">
        <v>0</v>
      </c>
      <c r="I182" s="470"/>
      <c r="J182" s="470"/>
      <c r="K182" s="470">
        <v>0</v>
      </c>
      <c r="L182" s="470"/>
      <c r="M182" s="469">
        <v>0</v>
      </c>
    </row>
    <row r="183" spans="1:16" x14ac:dyDescent="0.25">
      <c r="A183" s="472"/>
      <c r="B183" s="471"/>
      <c r="C183" s="70"/>
      <c r="D183" s="61"/>
      <c r="E183" s="59"/>
      <c r="F183" s="59"/>
      <c r="G183" s="69" t="s">
        <v>2</v>
      </c>
      <c r="H183" s="470">
        <f>I183+K183</f>
        <v>627.20000000000005</v>
      </c>
      <c r="I183" s="470">
        <v>627.20000000000005</v>
      </c>
      <c r="J183" s="470"/>
      <c r="K183" s="470">
        <v>0</v>
      </c>
      <c r="L183" s="470"/>
      <c r="M183" s="469">
        <v>0</v>
      </c>
    </row>
    <row r="184" spans="1:16" x14ac:dyDescent="0.25">
      <c r="A184" s="472"/>
      <c r="B184" s="471"/>
      <c r="C184" s="70"/>
      <c r="D184" s="61"/>
      <c r="E184" s="59"/>
      <c r="F184" s="59"/>
      <c r="G184" s="69" t="s">
        <v>1</v>
      </c>
      <c r="H184" s="470">
        <v>0</v>
      </c>
      <c r="I184" s="470"/>
      <c r="J184" s="470"/>
      <c r="K184" s="470">
        <v>0</v>
      </c>
      <c r="L184" s="470"/>
      <c r="M184" s="469">
        <v>0</v>
      </c>
    </row>
    <row r="185" spans="1:16" ht="94.5" x14ac:dyDescent="0.25">
      <c r="A185" s="496"/>
      <c r="B185" s="505" t="s">
        <v>721</v>
      </c>
      <c r="C185" s="51" t="s">
        <v>720</v>
      </c>
      <c r="D185" s="50" t="s">
        <v>719</v>
      </c>
      <c r="E185" s="51" t="s">
        <v>47</v>
      </c>
      <c r="F185" s="51" t="s">
        <v>718</v>
      </c>
      <c r="G185" s="465" t="s">
        <v>642</v>
      </c>
      <c r="H185" s="465" t="s">
        <v>642</v>
      </c>
      <c r="I185" s="465"/>
      <c r="J185" s="465"/>
      <c r="K185" s="465"/>
      <c r="L185" s="465"/>
      <c r="M185" s="465" t="s">
        <v>642</v>
      </c>
    </row>
    <row r="186" spans="1:16" ht="24" customHeight="1" x14ac:dyDescent="0.25">
      <c r="A186" s="478">
        <v>5</v>
      </c>
      <c r="B186" s="504" t="s">
        <v>717</v>
      </c>
      <c r="C186" s="497" t="s">
        <v>10</v>
      </c>
      <c r="D186" s="476" t="s">
        <v>716</v>
      </c>
      <c r="E186" s="497" t="s">
        <v>10</v>
      </c>
      <c r="F186" s="497" t="s">
        <v>10</v>
      </c>
      <c r="G186" s="474" t="s">
        <v>5</v>
      </c>
      <c r="H186" s="500">
        <f>SUM(H187:H190)</f>
        <v>304213</v>
      </c>
      <c r="I186" s="500">
        <f>SUM(I187:I190)</f>
        <v>0</v>
      </c>
      <c r="J186" s="500">
        <f>SUM(J187:J190)</f>
        <v>0</v>
      </c>
      <c r="K186" s="500">
        <f>SUM(K187:K190)</f>
        <v>0</v>
      </c>
      <c r="L186" s="500">
        <f>SUM(L187:L190)</f>
        <v>0</v>
      </c>
      <c r="M186" s="500">
        <f>SUM(M187:M190)</f>
        <v>191000.1</v>
      </c>
    </row>
    <row r="187" spans="1:16" ht="15.75" customHeight="1" x14ac:dyDescent="0.25">
      <c r="A187" s="478"/>
      <c r="B187" s="504"/>
      <c r="C187" s="497"/>
      <c r="D187" s="476"/>
      <c r="E187" s="497"/>
      <c r="F187" s="497"/>
      <c r="G187" s="474" t="s">
        <v>4</v>
      </c>
      <c r="H187" s="500">
        <f>H192</f>
        <v>76818.399999999994</v>
      </c>
      <c r="I187" s="500">
        <f>I192</f>
        <v>0</v>
      </c>
      <c r="J187" s="500">
        <f>J192</f>
        <v>0</v>
      </c>
      <c r="K187" s="500">
        <f>K192</f>
        <v>0</v>
      </c>
      <c r="L187" s="500">
        <f>L192</f>
        <v>0</v>
      </c>
      <c r="M187" s="500">
        <f>M192</f>
        <v>47785.9</v>
      </c>
    </row>
    <row r="188" spans="1:16" x14ac:dyDescent="0.25">
      <c r="A188" s="478"/>
      <c r="B188" s="504"/>
      <c r="C188" s="497"/>
      <c r="D188" s="476"/>
      <c r="E188" s="497"/>
      <c r="F188" s="497"/>
      <c r="G188" s="474" t="s">
        <v>3</v>
      </c>
      <c r="H188" s="500">
        <f>H193</f>
        <v>49440.6</v>
      </c>
      <c r="I188" s="500">
        <f>I193</f>
        <v>0</v>
      </c>
      <c r="J188" s="500">
        <f>J193</f>
        <v>0</v>
      </c>
      <c r="K188" s="500">
        <f>K193</f>
        <v>0</v>
      </c>
      <c r="L188" s="500">
        <f>L193</f>
        <v>0</v>
      </c>
      <c r="M188" s="500">
        <f>M193</f>
        <v>30755.200000000001</v>
      </c>
    </row>
    <row r="189" spans="1:16" x14ac:dyDescent="0.25">
      <c r="A189" s="478"/>
      <c r="B189" s="504"/>
      <c r="C189" s="497"/>
      <c r="D189" s="476"/>
      <c r="E189" s="497"/>
      <c r="F189" s="497"/>
      <c r="G189" s="474" t="s">
        <v>2</v>
      </c>
      <c r="H189" s="500">
        <f>H194</f>
        <v>176507.5</v>
      </c>
      <c r="I189" s="500">
        <f>I194</f>
        <v>0</v>
      </c>
      <c r="J189" s="500">
        <f>J194</f>
        <v>0</v>
      </c>
      <c r="K189" s="500">
        <f>K194</f>
        <v>0</v>
      </c>
      <c r="L189" s="500">
        <f>L194</f>
        <v>0</v>
      </c>
      <c r="M189" s="500">
        <f>M194</f>
        <v>111421.6</v>
      </c>
    </row>
    <row r="190" spans="1:16" x14ac:dyDescent="0.25">
      <c r="A190" s="478"/>
      <c r="B190" s="504"/>
      <c r="C190" s="497"/>
      <c r="D190" s="476"/>
      <c r="E190" s="497"/>
      <c r="F190" s="497"/>
      <c r="G190" s="474" t="s">
        <v>1</v>
      </c>
      <c r="H190" s="473">
        <f>H195</f>
        <v>1446.5</v>
      </c>
      <c r="I190" s="473">
        <f>I195</f>
        <v>0</v>
      </c>
      <c r="J190" s="473">
        <f>J195</f>
        <v>0</v>
      </c>
      <c r="K190" s="473">
        <f>K195</f>
        <v>0</v>
      </c>
      <c r="L190" s="473">
        <f>L195</f>
        <v>0</v>
      </c>
      <c r="M190" s="473">
        <f>M195</f>
        <v>1037.4000000000001</v>
      </c>
    </row>
    <row r="191" spans="1:16" ht="15.75" customHeight="1" x14ac:dyDescent="0.25">
      <c r="A191" s="472" t="s">
        <v>85</v>
      </c>
      <c r="B191" s="471" t="s">
        <v>715</v>
      </c>
      <c r="C191" s="70" t="s">
        <v>17</v>
      </c>
      <c r="D191" s="61" t="s">
        <v>714</v>
      </c>
      <c r="E191" s="59">
        <v>44926</v>
      </c>
      <c r="F191" s="70" t="s">
        <v>17</v>
      </c>
      <c r="G191" s="69" t="s">
        <v>5</v>
      </c>
      <c r="H191" s="499">
        <f>SUM(H192:H196)</f>
        <v>304213</v>
      </c>
      <c r="I191" s="499"/>
      <c r="J191" s="499"/>
      <c r="K191" s="499"/>
      <c r="L191" s="499"/>
      <c r="M191" s="469">
        <f>SUM(M192:M195)</f>
        <v>191000.1</v>
      </c>
    </row>
    <row r="192" spans="1:16" ht="18.75" customHeight="1" x14ac:dyDescent="0.25">
      <c r="A192" s="472"/>
      <c r="B192" s="471"/>
      <c r="C192" s="70"/>
      <c r="D192" s="61"/>
      <c r="E192" s="59"/>
      <c r="F192" s="59"/>
      <c r="G192" s="69" t="s">
        <v>4</v>
      </c>
      <c r="H192" s="499">
        <v>76818.399999999994</v>
      </c>
      <c r="I192" s="470"/>
      <c r="J192" s="470"/>
      <c r="K192" s="470"/>
      <c r="L192" s="470"/>
      <c r="M192" s="469">
        <v>47785.9</v>
      </c>
    </row>
    <row r="193" spans="1:17" x14ac:dyDescent="0.25">
      <c r="A193" s="472"/>
      <c r="B193" s="471"/>
      <c r="C193" s="70"/>
      <c r="D193" s="61"/>
      <c r="E193" s="59"/>
      <c r="F193" s="59"/>
      <c r="G193" s="69" t="s">
        <v>3</v>
      </c>
      <c r="H193" s="499">
        <v>49440.6</v>
      </c>
      <c r="I193" s="470"/>
      <c r="J193" s="470"/>
      <c r="K193" s="470"/>
      <c r="L193" s="470"/>
      <c r="M193" s="469">
        <v>30755.200000000001</v>
      </c>
    </row>
    <row r="194" spans="1:17" ht="27" customHeight="1" x14ac:dyDescent="0.25">
      <c r="A194" s="472"/>
      <c r="B194" s="471"/>
      <c r="C194" s="70"/>
      <c r="D194" s="61"/>
      <c r="E194" s="59"/>
      <c r="F194" s="59"/>
      <c r="G194" s="69" t="s">
        <v>2</v>
      </c>
      <c r="H194" s="499">
        <v>176507.5</v>
      </c>
      <c r="I194" s="470"/>
      <c r="J194" s="470"/>
      <c r="K194" s="470"/>
      <c r="L194" s="470"/>
      <c r="M194" s="469">
        <f>97803+13618.6</f>
        <v>111421.6</v>
      </c>
    </row>
    <row r="195" spans="1:17" ht="32.25" customHeight="1" x14ac:dyDescent="0.25">
      <c r="A195" s="472"/>
      <c r="B195" s="471"/>
      <c r="C195" s="70"/>
      <c r="D195" s="61"/>
      <c r="E195" s="59"/>
      <c r="F195" s="59"/>
      <c r="G195" s="69" t="s">
        <v>1</v>
      </c>
      <c r="H195" s="499">
        <v>1446.5</v>
      </c>
      <c r="I195" s="470"/>
      <c r="J195" s="470"/>
      <c r="K195" s="470"/>
      <c r="L195" s="470"/>
      <c r="M195" s="469">
        <f>541.1+496.3</f>
        <v>1037.4000000000001</v>
      </c>
    </row>
    <row r="196" spans="1:17" ht="219" customHeight="1" x14ac:dyDescent="0.25">
      <c r="A196" s="503"/>
      <c r="B196" s="471" t="s">
        <v>713</v>
      </c>
      <c r="C196" s="70" t="s">
        <v>21</v>
      </c>
      <c r="D196" s="61" t="s">
        <v>658</v>
      </c>
      <c r="E196" s="70" t="s">
        <v>712</v>
      </c>
      <c r="F196" s="70" t="s">
        <v>711</v>
      </c>
      <c r="G196" s="70" t="s">
        <v>642</v>
      </c>
      <c r="H196" s="70" t="s">
        <v>642</v>
      </c>
      <c r="I196" s="465"/>
      <c r="J196" s="465"/>
      <c r="K196" s="465"/>
      <c r="L196" s="465"/>
      <c r="M196" s="70" t="s">
        <v>642</v>
      </c>
      <c r="P196" s="40"/>
    </row>
    <row r="197" spans="1:17" ht="278.25" customHeight="1" x14ac:dyDescent="0.25">
      <c r="A197" s="502"/>
      <c r="B197" s="471"/>
      <c r="C197" s="70"/>
      <c r="D197" s="61"/>
      <c r="E197" s="70"/>
      <c r="F197" s="70"/>
      <c r="G197" s="70"/>
      <c r="H197" s="70"/>
      <c r="I197" s="465"/>
      <c r="J197" s="465"/>
      <c r="K197" s="465"/>
      <c r="L197" s="465"/>
      <c r="M197" s="70"/>
      <c r="P197" s="40"/>
    </row>
    <row r="198" spans="1:17" ht="408" customHeight="1" x14ac:dyDescent="0.25">
      <c r="A198" s="502"/>
      <c r="B198" s="471"/>
      <c r="C198" s="70"/>
      <c r="D198" s="61"/>
      <c r="E198" s="70"/>
      <c r="F198" s="70"/>
      <c r="G198" s="70"/>
      <c r="H198" s="70"/>
      <c r="I198" s="465"/>
      <c r="J198" s="465"/>
      <c r="K198" s="465"/>
      <c r="L198" s="465"/>
      <c r="M198" s="70"/>
      <c r="P198" s="40"/>
    </row>
    <row r="199" spans="1:17" ht="237.75" customHeight="1" x14ac:dyDescent="0.25">
      <c r="A199" s="501"/>
      <c r="B199" s="471"/>
      <c r="C199" s="70"/>
      <c r="D199" s="61"/>
      <c r="E199" s="70"/>
      <c r="F199" s="70"/>
      <c r="G199" s="70"/>
      <c r="H199" s="70"/>
      <c r="I199" s="465"/>
      <c r="J199" s="465"/>
      <c r="K199" s="465"/>
      <c r="L199" s="465"/>
      <c r="M199" s="70"/>
      <c r="P199" s="105"/>
    </row>
    <row r="200" spans="1:17" ht="42" customHeight="1" x14ac:dyDescent="0.25">
      <c r="A200" s="478">
        <v>6</v>
      </c>
      <c r="B200" s="477" t="s">
        <v>710</v>
      </c>
      <c r="C200" s="475" t="s">
        <v>642</v>
      </c>
      <c r="D200" s="476" t="s">
        <v>708</v>
      </c>
      <c r="E200" s="475" t="s">
        <v>642</v>
      </c>
      <c r="F200" s="475" t="s">
        <v>642</v>
      </c>
      <c r="G200" s="474" t="s">
        <v>5</v>
      </c>
      <c r="H200" s="500">
        <f>SUM(H201:H204)</f>
        <v>11551.300000000001</v>
      </c>
      <c r="I200" s="500">
        <f>I201+I202+I203</f>
        <v>0</v>
      </c>
      <c r="J200" s="500"/>
      <c r="K200" s="500">
        <f>SUM(K201:K204)</f>
        <v>0</v>
      </c>
      <c r="L200" s="500"/>
      <c r="M200" s="500">
        <f>SUM(M201:M204)</f>
        <v>8055.5</v>
      </c>
    </row>
    <row r="201" spans="1:17" ht="35.25" customHeight="1" x14ac:dyDescent="0.25">
      <c r="A201" s="478"/>
      <c r="B201" s="477"/>
      <c r="C201" s="475"/>
      <c r="D201" s="476"/>
      <c r="E201" s="475"/>
      <c r="F201" s="475"/>
      <c r="G201" s="474" t="s">
        <v>4</v>
      </c>
      <c r="H201" s="500">
        <f>H206</f>
        <v>0</v>
      </c>
      <c r="I201" s="500">
        <f>I206</f>
        <v>0</v>
      </c>
      <c r="J201" s="500">
        <f>J206</f>
        <v>0</v>
      </c>
      <c r="K201" s="500">
        <f>K206</f>
        <v>0</v>
      </c>
      <c r="L201" s="500">
        <f>L206</f>
        <v>0</v>
      </c>
      <c r="M201" s="500">
        <f>M206</f>
        <v>0</v>
      </c>
    </row>
    <row r="202" spans="1:17" ht="35.25" customHeight="1" x14ac:dyDescent="0.25">
      <c r="A202" s="478"/>
      <c r="B202" s="477"/>
      <c r="C202" s="475"/>
      <c r="D202" s="476"/>
      <c r="E202" s="475"/>
      <c r="F202" s="475"/>
      <c r="G202" s="474" t="s">
        <v>3</v>
      </c>
      <c r="H202" s="500">
        <f>H207</f>
        <v>9093.2000000000007</v>
      </c>
      <c r="I202" s="500">
        <f>I207</f>
        <v>0</v>
      </c>
      <c r="J202" s="500">
        <f>J207</f>
        <v>0</v>
      </c>
      <c r="K202" s="500">
        <f>K207</f>
        <v>0</v>
      </c>
      <c r="L202" s="500">
        <f>L207</f>
        <v>0</v>
      </c>
      <c r="M202" s="500">
        <f>M207</f>
        <v>6421.9</v>
      </c>
      <c r="N202" s="500">
        <f>N207</f>
        <v>0</v>
      </c>
      <c r="O202" s="500">
        <f>O207</f>
        <v>0</v>
      </c>
      <c r="P202" s="500">
        <f>P207</f>
        <v>0</v>
      </c>
      <c r="Q202" s="500">
        <f>Q207</f>
        <v>0</v>
      </c>
    </row>
    <row r="203" spans="1:17" ht="30.75" customHeight="1" x14ac:dyDescent="0.25">
      <c r="A203" s="478"/>
      <c r="B203" s="477"/>
      <c r="C203" s="475"/>
      <c r="D203" s="476"/>
      <c r="E203" s="475"/>
      <c r="F203" s="475"/>
      <c r="G203" s="474" t="s">
        <v>2</v>
      </c>
      <c r="H203" s="500">
        <f>H208</f>
        <v>2347.1999999999998</v>
      </c>
      <c r="I203" s="500">
        <f>I208</f>
        <v>0</v>
      </c>
      <c r="J203" s="500">
        <f>J208</f>
        <v>0</v>
      </c>
      <c r="K203" s="500">
        <f>K208</f>
        <v>0</v>
      </c>
      <c r="L203" s="500">
        <f>L208</f>
        <v>0</v>
      </c>
      <c r="M203" s="500">
        <f>M208</f>
        <v>1540</v>
      </c>
    </row>
    <row r="204" spans="1:17" ht="28.5" customHeight="1" x14ac:dyDescent="0.25">
      <c r="A204" s="478"/>
      <c r="B204" s="477"/>
      <c r="C204" s="475"/>
      <c r="D204" s="476"/>
      <c r="E204" s="475"/>
      <c r="F204" s="475"/>
      <c r="G204" s="474" t="s">
        <v>1</v>
      </c>
      <c r="H204" s="473">
        <f>H209</f>
        <v>110.9</v>
      </c>
      <c r="I204" s="473">
        <f>I209</f>
        <v>0</v>
      </c>
      <c r="J204" s="473">
        <f>J209</f>
        <v>0</v>
      </c>
      <c r="K204" s="473">
        <f>K209</f>
        <v>0</v>
      </c>
      <c r="L204" s="473">
        <f>L209</f>
        <v>0</v>
      </c>
      <c r="M204" s="473">
        <f>M209</f>
        <v>93.6</v>
      </c>
      <c r="N204" s="473">
        <f>N209</f>
        <v>0</v>
      </c>
      <c r="O204" s="473">
        <f>O209</f>
        <v>0</v>
      </c>
      <c r="P204" s="473">
        <f>P209</f>
        <v>0</v>
      </c>
      <c r="Q204" s="473">
        <f>Q209</f>
        <v>0</v>
      </c>
    </row>
    <row r="205" spans="1:17" ht="37.5" customHeight="1" x14ac:dyDescent="0.25">
      <c r="A205" s="472" t="s">
        <v>69</v>
      </c>
      <c r="B205" s="471" t="s">
        <v>709</v>
      </c>
      <c r="C205" s="70" t="s">
        <v>17</v>
      </c>
      <c r="D205" s="61" t="s">
        <v>708</v>
      </c>
      <c r="E205" s="59">
        <v>44926</v>
      </c>
      <c r="F205" s="70" t="s">
        <v>707</v>
      </c>
      <c r="G205" s="69" t="s">
        <v>5</v>
      </c>
      <c r="H205" s="499">
        <f>SUM(H206:H210)</f>
        <v>11551.300000000001</v>
      </c>
      <c r="I205" s="499"/>
      <c r="J205" s="499"/>
      <c r="K205" s="499"/>
      <c r="L205" s="499"/>
      <c r="M205" s="499">
        <f>SUM(M206:M210)</f>
        <v>8055.5</v>
      </c>
    </row>
    <row r="206" spans="1:17" ht="88.5" customHeight="1" x14ac:dyDescent="0.25">
      <c r="A206" s="472"/>
      <c r="B206" s="471"/>
      <c r="C206" s="70"/>
      <c r="D206" s="61"/>
      <c r="E206" s="59"/>
      <c r="F206" s="59"/>
      <c r="G206" s="69" t="s">
        <v>4</v>
      </c>
      <c r="H206" s="499">
        <v>0</v>
      </c>
      <c r="I206" s="470"/>
      <c r="J206" s="470"/>
      <c r="K206" s="470"/>
      <c r="L206" s="470"/>
      <c r="M206" s="499">
        <v>0</v>
      </c>
    </row>
    <row r="207" spans="1:17" ht="86.25" customHeight="1" x14ac:dyDescent="0.25">
      <c r="A207" s="472"/>
      <c r="B207" s="471"/>
      <c r="C207" s="70"/>
      <c r="D207" s="61"/>
      <c r="E207" s="59"/>
      <c r="F207" s="59"/>
      <c r="G207" s="69" t="s">
        <v>3</v>
      </c>
      <c r="H207" s="499">
        <v>9093.2000000000007</v>
      </c>
      <c r="I207" s="470"/>
      <c r="J207" s="470"/>
      <c r="K207" s="470"/>
      <c r="L207" s="470"/>
      <c r="M207" s="499">
        <f>6196.9+225</f>
        <v>6421.9</v>
      </c>
    </row>
    <row r="208" spans="1:17" ht="90.75" customHeight="1" x14ac:dyDescent="0.25">
      <c r="A208" s="472"/>
      <c r="B208" s="471"/>
      <c r="C208" s="70"/>
      <c r="D208" s="61"/>
      <c r="E208" s="59"/>
      <c r="F208" s="59"/>
      <c r="G208" s="69" t="s">
        <v>2</v>
      </c>
      <c r="H208" s="499">
        <v>2347.1999999999998</v>
      </c>
      <c r="I208" s="470"/>
      <c r="J208" s="470"/>
      <c r="K208" s="470"/>
      <c r="L208" s="470"/>
      <c r="M208" s="499">
        <f>56.6+1483.4</f>
        <v>1540</v>
      </c>
    </row>
    <row r="209" spans="1:16" ht="246" customHeight="1" x14ac:dyDescent="0.25">
      <c r="A209" s="472"/>
      <c r="B209" s="471"/>
      <c r="C209" s="70"/>
      <c r="D209" s="61"/>
      <c r="E209" s="59"/>
      <c r="F209" s="59"/>
      <c r="G209" s="69" t="s">
        <v>1</v>
      </c>
      <c r="H209" s="499">
        <v>110.9</v>
      </c>
      <c r="I209" s="470"/>
      <c r="J209" s="470"/>
      <c r="K209" s="470"/>
      <c r="L209" s="470"/>
      <c r="M209" s="499">
        <f>28.4+65.2</f>
        <v>93.6</v>
      </c>
    </row>
    <row r="210" spans="1:16" ht="195" customHeight="1" x14ac:dyDescent="0.25">
      <c r="A210" s="467"/>
      <c r="B210" s="61" t="s">
        <v>706</v>
      </c>
      <c r="C210" s="70" t="s">
        <v>17</v>
      </c>
      <c r="D210" s="61" t="s">
        <v>705</v>
      </c>
      <c r="E210" s="59">
        <v>44926</v>
      </c>
      <c r="F210" s="108" t="s">
        <v>704</v>
      </c>
      <c r="G210" s="120" t="s">
        <v>642</v>
      </c>
      <c r="H210" s="468" t="s">
        <v>642</v>
      </c>
      <c r="I210" s="465"/>
      <c r="J210" s="465"/>
      <c r="K210" s="465"/>
      <c r="L210" s="465"/>
      <c r="M210" s="468" t="s">
        <v>642</v>
      </c>
      <c r="P210" s="68"/>
    </row>
    <row r="211" spans="1:16" ht="32.25" customHeight="1" x14ac:dyDescent="0.25">
      <c r="A211" s="467"/>
      <c r="B211" s="61"/>
      <c r="C211" s="70"/>
      <c r="D211" s="61"/>
      <c r="E211" s="59"/>
      <c r="F211" s="108"/>
      <c r="G211" s="114"/>
      <c r="H211" s="466"/>
      <c r="I211" s="465"/>
      <c r="J211" s="465"/>
      <c r="K211" s="465"/>
      <c r="L211" s="465"/>
      <c r="M211" s="466"/>
      <c r="P211" s="105"/>
    </row>
    <row r="212" spans="1:16" ht="15.75" customHeight="1" x14ac:dyDescent="0.25">
      <c r="A212" s="478">
        <v>7</v>
      </c>
      <c r="B212" s="477" t="s">
        <v>703</v>
      </c>
      <c r="C212" s="497" t="s">
        <v>10</v>
      </c>
      <c r="D212" s="476" t="s">
        <v>702</v>
      </c>
      <c r="E212" s="497" t="s">
        <v>10</v>
      </c>
      <c r="F212" s="497" t="s">
        <v>10</v>
      </c>
      <c r="G212" s="474" t="s">
        <v>5</v>
      </c>
      <c r="H212" s="473">
        <f>SUM(H213:H216)</f>
        <v>539.1</v>
      </c>
      <c r="I212" s="473">
        <f>SUM(I213:I216)</f>
        <v>0</v>
      </c>
      <c r="J212" s="473"/>
      <c r="K212" s="473">
        <f>SUM(K213:K216)</f>
        <v>0</v>
      </c>
      <c r="L212" s="473">
        <f>SUM(L213:L216)</f>
        <v>20000</v>
      </c>
      <c r="M212" s="498">
        <f>SUM(M213:M216)</f>
        <v>617.82555000000002</v>
      </c>
    </row>
    <row r="213" spans="1:16" ht="35.25" customHeight="1" x14ac:dyDescent="0.25">
      <c r="A213" s="478"/>
      <c r="B213" s="477"/>
      <c r="C213" s="497"/>
      <c r="D213" s="476"/>
      <c r="E213" s="497"/>
      <c r="F213" s="497"/>
      <c r="G213" s="474" t="s">
        <v>4</v>
      </c>
      <c r="H213" s="473">
        <v>0</v>
      </c>
      <c r="I213" s="473">
        <v>0</v>
      </c>
      <c r="J213" s="473">
        <v>0</v>
      </c>
      <c r="K213" s="473">
        <v>0</v>
      </c>
      <c r="L213" s="473">
        <v>0</v>
      </c>
      <c r="M213" s="473">
        <v>0</v>
      </c>
    </row>
    <row r="214" spans="1:16" ht="35.25" customHeight="1" x14ac:dyDescent="0.25">
      <c r="A214" s="478"/>
      <c r="B214" s="477"/>
      <c r="C214" s="497"/>
      <c r="D214" s="476"/>
      <c r="E214" s="497"/>
      <c r="F214" s="497"/>
      <c r="G214" s="474" t="s">
        <v>3</v>
      </c>
      <c r="H214" s="473">
        <v>0</v>
      </c>
      <c r="I214" s="473">
        <v>0</v>
      </c>
      <c r="J214" s="473">
        <v>0</v>
      </c>
      <c r="K214" s="473">
        <v>0</v>
      </c>
      <c r="L214" s="473">
        <v>0</v>
      </c>
      <c r="M214" s="473">
        <v>0</v>
      </c>
    </row>
    <row r="215" spans="1:16" ht="37.5" customHeight="1" x14ac:dyDescent="0.25">
      <c r="A215" s="478"/>
      <c r="B215" s="477"/>
      <c r="C215" s="497"/>
      <c r="D215" s="476"/>
      <c r="E215" s="497"/>
      <c r="F215" s="497"/>
      <c r="G215" s="474" t="s">
        <v>2</v>
      </c>
      <c r="H215" s="473">
        <f>H226</f>
        <v>539.1</v>
      </c>
      <c r="I215" s="473">
        <f>I226</f>
        <v>0</v>
      </c>
      <c r="J215" s="473">
        <f>J226</f>
        <v>0</v>
      </c>
      <c r="K215" s="473">
        <f>K226</f>
        <v>0</v>
      </c>
      <c r="L215" s="473">
        <f>L226</f>
        <v>20000</v>
      </c>
      <c r="M215" s="473">
        <f>M226</f>
        <v>617.82555000000002</v>
      </c>
    </row>
    <row r="216" spans="1:16" ht="33" customHeight="1" x14ac:dyDescent="0.25">
      <c r="A216" s="478"/>
      <c r="B216" s="477"/>
      <c r="C216" s="497"/>
      <c r="D216" s="476"/>
      <c r="E216" s="497"/>
      <c r="F216" s="497"/>
      <c r="G216" s="474" t="s">
        <v>1</v>
      </c>
      <c r="H216" s="473">
        <v>0</v>
      </c>
      <c r="I216" s="473">
        <v>0</v>
      </c>
      <c r="J216" s="473">
        <v>0</v>
      </c>
      <c r="K216" s="473">
        <v>0</v>
      </c>
      <c r="L216" s="473">
        <v>0</v>
      </c>
      <c r="M216" s="473">
        <v>0</v>
      </c>
    </row>
    <row r="217" spans="1:16" ht="35.25" hidden="1" customHeight="1" x14ac:dyDescent="0.25">
      <c r="B217" s="471" t="s">
        <v>701</v>
      </c>
      <c r="C217" s="465"/>
      <c r="D217" s="61" t="s">
        <v>178</v>
      </c>
      <c r="E217" s="465"/>
      <c r="F217" s="465"/>
      <c r="G217" s="69" t="s">
        <v>5</v>
      </c>
      <c r="H217" s="470">
        <f>I217+K217+L217</f>
        <v>0</v>
      </c>
      <c r="I217" s="470">
        <f>SUM(I218:I221)</f>
        <v>0</v>
      </c>
      <c r="J217" s="470"/>
      <c r="K217" s="470">
        <f>SUM(K218:K221)</f>
        <v>0</v>
      </c>
      <c r="L217" s="470">
        <v>0</v>
      </c>
      <c r="M217" s="469"/>
    </row>
    <row r="218" spans="1:16" ht="75" hidden="1" customHeight="1" x14ac:dyDescent="0.25">
      <c r="B218" s="471"/>
      <c r="C218" s="465"/>
      <c r="D218" s="61"/>
      <c r="E218" s="465"/>
      <c r="F218" s="465"/>
      <c r="G218" s="69" t="s">
        <v>4</v>
      </c>
      <c r="H218" s="470">
        <f>I218+K218+L218</f>
        <v>0</v>
      </c>
      <c r="I218" s="470">
        <v>0</v>
      </c>
      <c r="J218" s="470"/>
      <c r="K218" s="470">
        <v>0</v>
      </c>
      <c r="L218" s="470">
        <v>0</v>
      </c>
      <c r="M218" s="469"/>
    </row>
    <row r="219" spans="1:16" ht="15.75" hidden="1" customHeight="1" x14ac:dyDescent="0.25">
      <c r="B219" s="471"/>
      <c r="C219" s="465"/>
      <c r="D219" s="61"/>
      <c r="E219" s="465"/>
      <c r="F219" s="465"/>
      <c r="G219" s="69" t="s">
        <v>3</v>
      </c>
      <c r="H219" s="470">
        <f>I219+K219+L219</f>
        <v>0</v>
      </c>
      <c r="I219" s="470">
        <v>0</v>
      </c>
      <c r="J219" s="470"/>
      <c r="K219" s="470">
        <v>0</v>
      </c>
      <c r="L219" s="470">
        <v>0</v>
      </c>
      <c r="M219" s="469"/>
    </row>
    <row r="220" spans="1:16" hidden="1" x14ac:dyDescent="0.25">
      <c r="B220" s="471"/>
      <c r="C220" s="465"/>
      <c r="D220" s="61"/>
      <c r="E220" s="465"/>
      <c r="F220" s="465"/>
      <c r="G220" s="69" t="s">
        <v>2</v>
      </c>
      <c r="H220" s="470">
        <f>I220+K220+L220</f>
        <v>0</v>
      </c>
      <c r="I220" s="470">
        <v>0</v>
      </c>
      <c r="J220" s="470"/>
      <c r="K220" s="470">
        <v>0</v>
      </c>
      <c r="L220" s="470">
        <v>0</v>
      </c>
      <c r="M220" s="469"/>
    </row>
    <row r="221" spans="1:16" hidden="1" x14ac:dyDescent="0.25">
      <c r="B221" s="471"/>
      <c r="C221" s="465"/>
      <c r="D221" s="61"/>
      <c r="E221" s="465"/>
      <c r="F221" s="465"/>
      <c r="G221" s="69" t="s">
        <v>1</v>
      </c>
      <c r="H221" s="470">
        <f>I221+K221+L221</f>
        <v>0</v>
      </c>
      <c r="I221" s="470">
        <v>0</v>
      </c>
      <c r="J221" s="470"/>
      <c r="K221" s="470">
        <v>0</v>
      </c>
      <c r="L221" s="470">
        <v>0</v>
      </c>
      <c r="M221" s="469"/>
    </row>
    <row r="222" spans="1:16" ht="47.25" hidden="1" x14ac:dyDescent="0.25">
      <c r="B222" s="490" t="s">
        <v>700</v>
      </c>
      <c r="C222" s="465"/>
      <c r="D222" s="47" t="s">
        <v>178</v>
      </c>
      <c r="E222" s="465"/>
      <c r="F222" s="465"/>
      <c r="G222" s="47" t="s">
        <v>642</v>
      </c>
      <c r="H222" s="465" t="s">
        <v>642</v>
      </c>
      <c r="I222" s="465"/>
      <c r="J222" s="465"/>
      <c r="K222" s="465"/>
      <c r="L222" s="465"/>
      <c r="M222" s="469"/>
    </row>
    <row r="223" spans="1:16" ht="15.75" customHeight="1" x14ac:dyDescent="0.25">
      <c r="A223" s="472" t="s">
        <v>53</v>
      </c>
      <c r="B223" s="471" t="s">
        <v>699</v>
      </c>
      <c r="C223" s="70" t="s">
        <v>17</v>
      </c>
      <c r="D223" s="61" t="s">
        <v>697</v>
      </c>
      <c r="E223" s="59">
        <v>44926</v>
      </c>
      <c r="F223" s="70" t="s">
        <v>17</v>
      </c>
      <c r="G223" s="47" t="s">
        <v>5</v>
      </c>
      <c r="H223" s="204">
        <f>H226</f>
        <v>539.1</v>
      </c>
      <c r="I223" s="204">
        <f>SUM(I224:I227)</f>
        <v>0</v>
      </c>
      <c r="J223" s="204"/>
      <c r="K223" s="204">
        <f>SUM(K224:K227)</f>
        <v>0</v>
      </c>
      <c r="L223" s="204">
        <f>SUM(L224:L227)</f>
        <v>20000</v>
      </c>
      <c r="M223" s="469">
        <f>SUM(M224:M227)</f>
        <v>617.82555000000002</v>
      </c>
    </row>
    <row r="224" spans="1:16" x14ac:dyDescent="0.25">
      <c r="A224" s="472"/>
      <c r="B224" s="471"/>
      <c r="C224" s="70"/>
      <c r="D224" s="61"/>
      <c r="E224" s="59"/>
      <c r="F224" s="59"/>
      <c r="G224" s="47" t="s">
        <v>4</v>
      </c>
      <c r="H224" s="204">
        <f>I224+K224+L224</f>
        <v>0</v>
      </c>
      <c r="I224" s="204">
        <v>0</v>
      </c>
      <c r="J224" s="204"/>
      <c r="K224" s="204">
        <v>0</v>
      </c>
      <c r="L224" s="204">
        <v>0</v>
      </c>
      <c r="M224" s="469">
        <v>0</v>
      </c>
    </row>
    <row r="225" spans="1:13" x14ac:dyDescent="0.25">
      <c r="A225" s="472"/>
      <c r="B225" s="471"/>
      <c r="C225" s="70"/>
      <c r="D225" s="61"/>
      <c r="E225" s="59"/>
      <c r="F225" s="59"/>
      <c r="G225" s="47" t="s">
        <v>3</v>
      </c>
      <c r="H225" s="204">
        <f>I225+K225+L225</f>
        <v>0</v>
      </c>
      <c r="I225" s="204">
        <v>0</v>
      </c>
      <c r="J225" s="204"/>
      <c r="K225" s="204">
        <v>0</v>
      </c>
      <c r="L225" s="204">
        <v>0</v>
      </c>
      <c r="M225" s="469">
        <v>0</v>
      </c>
    </row>
    <row r="226" spans="1:13" x14ac:dyDescent="0.25">
      <c r="A226" s="472"/>
      <c r="B226" s="471"/>
      <c r="C226" s="70"/>
      <c r="D226" s="61"/>
      <c r="E226" s="59"/>
      <c r="F226" s="59"/>
      <c r="G226" s="47" t="s">
        <v>2</v>
      </c>
      <c r="H226" s="204">
        <v>539.1</v>
      </c>
      <c r="I226" s="204">
        <v>0</v>
      </c>
      <c r="J226" s="204"/>
      <c r="K226" s="204">
        <v>0</v>
      </c>
      <c r="L226" s="204">
        <v>20000</v>
      </c>
      <c r="M226" s="469">
        <v>617.82555000000002</v>
      </c>
    </row>
    <row r="227" spans="1:13" x14ac:dyDescent="0.25">
      <c r="A227" s="472"/>
      <c r="B227" s="471"/>
      <c r="C227" s="70"/>
      <c r="D227" s="61"/>
      <c r="E227" s="59"/>
      <c r="F227" s="59"/>
      <c r="G227" s="47" t="s">
        <v>1</v>
      </c>
      <c r="H227" s="204">
        <f>I227+K227+L227</f>
        <v>0</v>
      </c>
      <c r="I227" s="204">
        <v>0</v>
      </c>
      <c r="J227" s="204"/>
      <c r="K227" s="204">
        <v>0</v>
      </c>
      <c r="L227" s="204">
        <v>0</v>
      </c>
      <c r="M227" s="469">
        <v>0</v>
      </c>
    </row>
    <row r="228" spans="1:13" ht="102" customHeight="1" x14ac:dyDescent="0.25">
      <c r="A228" s="496"/>
      <c r="B228" s="490" t="s">
        <v>698</v>
      </c>
      <c r="C228" s="465" t="s">
        <v>17</v>
      </c>
      <c r="D228" s="47" t="s">
        <v>697</v>
      </c>
      <c r="E228" s="52">
        <v>44926</v>
      </c>
      <c r="F228" s="495" t="s">
        <v>696</v>
      </c>
      <c r="G228" s="494" t="s">
        <v>695</v>
      </c>
      <c r="H228" s="487" t="s">
        <v>695</v>
      </c>
      <c r="I228" s="487"/>
      <c r="J228" s="487"/>
      <c r="K228" s="487"/>
      <c r="L228" s="487"/>
      <c r="M228" s="487" t="s">
        <v>695</v>
      </c>
    </row>
    <row r="229" spans="1:13" ht="35.25" hidden="1" customHeight="1" x14ac:dyDescent="0.25">
      <c r="B229" s="493" t="s">
        <v>694</v>
      </c>
      <c r="C229" s="488"/>
      <c r="D229" s="114" t="s">
        <v>692</v>
      </c>
      <c r="E229" s="488"/>
      <c r="F229" s="466"/>
      <c r="G229" s="69" t="s">
        <v>5</v>
      </c>
      <c r="H229" s="487"/>
      <c r="I229" s="487"/>
      <c r="J229" s="487"/>
      <c r="K229" s="487"/>
      <c r="L229" s="487"/>
      <c r="M229" s="469"/>
    </row>
    <row r="230" spans="1:13" ht="78.75" hidden="1" customHeight="1" x14ac:dyDescent="0.25">
      <c r="B230" s="493"/>
      <c r="C230" s="488"/>
      <c r="D230" s="114"/>
      <c r="E230" s="488"/>
      <c r="F230" s="466"/>
      <c r="G230" s="69" t="s">
        <v>4</v>
      </c>
      <c r="H230" s="487"/>
      <c r="I230" s="487"/>
      <c r="J230" s="487"/>
      <c r="K230" s="487"/>
      <c r="L230" s="487"/>
      <c r="M230" s="469"/>
    </row>
    <row r="231" spans="1:13" ht="35.25" hidden="1" customHeight="1" x14ac:dyDescent="0.25">
      <c r="B231" s="493"/>
      <c r="C231" s="488"/>
      <c r="D231" s="114"/>
      <c r="E231" s="488"/>
      <c r="F231" s="466"/>
      <c r="G231" s="69" t="s">
        <v>3</v>
      </c>
      <c r="H231" s="487"/>
      <c r="I231" s="487"/>
      <c r="J231" s="487"/>
      <c r="K231" s="487"/>
      <c r="L231" s="487"/>
      <c r="M231" s="469"/>
    </row>
    <row r="232" spans="1:13" ht="35.25" hidden="1" customHeight="1" x14ac:dyDescent="0.25">
      <c r="B232" s="493"/>
      <c r="C232" s="201"/>
      <c r="D232" s="114"/>
      <c r="E232" s="488"/>
      <c r="F232" s="466"/>
      <c r="G232" s="69" t="s">
        <v>2</v>
      </c>
      <c r="H232" s="487"/>
      <c r="I232" s="487"/>
      <c r="J232" s="487"/>
      <c r="K232" s="487"/>
      <c r="L232" s="487"/>
      <c r="M232" s="469"/>
    </row>
    <row r="233" spans="1:13" ht="35.25" hidden="1" customHeight="1" x14ac:dyDescent="0.25">
      <c r="B233" s="493"/>
      <c r="C233" s="465"/>
      <c r="D233" s="114"/>
      <c r="E233" s="201"/>
      <c r="F233" s="201"/>
      <c r="G233" s="69" t="s">
        <v>1</v>
      </c>
      <c r="H233" s="487"/>
      <c r="I233" s="487"/>
      <c r="J233" s="487"/>
      <c r="K233" s="487"/>
      <c r="L233" s="487"/>
      <c r="M233" s="469"/>
    </row>
    <row r="234" spans="1:13" ht="35.25" hidden="1" customHeight="1" x14ac:dyDescent="0.25">
      <c r="B234" s="490" t="s">
        <v>693</v>
      </c>
      <c r="C234" s="465"/>
      <c r="D234" s="492" t="s">
        <v>692</v>
      </c>
      <c r="E234" s="491"/>
      <c r="F234" s="491"/>
      <c r="G234" s="47" t="s">
        <v>642</v>
      </c>
      <c r="H234" s="204"/>
      <c r="I234" s="204"/>
      <c r="J234" s="204"/>
      <c r="K234" s="204"/>
      <c r="L234" s="204"/>
      <c r="M234" s="489"/>
    </row>
    <row r="235" spans="1:13" ht="35.25" hidden="1" customHeight="1" x14ac:dyDescent="0.25">
      <c r="B235" s="471" t="s">
        <v>691</v>
      </c>
      <c r="C235" s="465"/>
      <c r="D235" s="61" t="s">
        <v>178</v>
      </c>
      <c r="E235" s="485"/>
      <c r="F235" s="485"/>
      <c r="G235" s="69" t="s">
        <v>5</v>
      </c>
      <c r="H235" s="487"/>
      <c r="I235" s="487"/>
      <c r="J235" s="487"/>
      <c r="K235" s="487"/>
      <c r="L235" s="487"/>
      <c r="M235" s="469"/>
    </row>
    <row r="236" spans="1:13" ht="78.75" hidden="1" customHeight="1" x14ac:dyDescent="0.25">
      <c r="B236" s="471"/>
      <c r="C236" s="465"/>
      <c r="D236" s="61"/>
      <c r="E236" s="488"/>
      <c r="F236" s="488"/>
      <c r="G236" s="69" t="s">
        <v>4</v>
      </c>
      <c r="H236" s="487"/>
      <c r="I236" s="487"/>
      <c r="J236" s="487"/>
      <c r="K236" s="487"/>
      <c r="L236" s="487"/>
      <c r="M236" s="469"/>
    </row>
    <row r="237" spans="1:13" ht="35.25" hidden="1" customHeight="1" x14ac:dyDescent="0.25">
      <c r="B237" s="471"/>
      <c r="C237" s="465"/>
      <c r="D237" s="61"/>
      <c r="E237" s="488"/>
      <c r="F237" s="488"/>
      <c r="G237" s="69" t="s">
        <v>3</v>
      </c>
      <c r="H237" s="487"/>
      <c r="I237" s="487"/>
      <c r="J237" s="487"/>
      <c r="K237" s="487"/>
      <c r="L237" s="487"/>
      <c r="M237" s="469"/>
    </row>
    <row r="238" spans="1:13" ht="35.25" hidden="1" customHeight="1" x14ac:dyDescent="0.25">
      <c r="B238" s="471"/>
      <c r="C238" s="465"/>
      <c r="D238" s="61"/>
      <c r="E238" s="488"/>
      <c r="F238" s="488"/>
      <c r="G238" s="69" t="s">
        <v>2</v>
      </c>
      <c r="H238" s="487"/>
      <c r="I238" s="487"/>
      <c r="J238" s="487"/>
      <c r="K238" s="487"/>
      <c r="L238" s="487"/>
      <c r="M238" s="469"/>
    </row>
    <row r="239" spans="1:13" ht="35.25" hidden="1" customHeight="1" x14ac:dyDescent="0.25">
      <c r="B239" s="471"/>
      <c r="C239" s="465"/>
      <c r="D239" s="61"/>
      <c r="E239" s="201"/>
      <c r="F239" s="201"/>
      <c r="G239" s="69" t="s">
        <v>1</v>
      </c>
      <c r="H239" s="487"/>
      <c r="I239" s="487"/>
      <c r="J239" s="487"/>
      <c r="K239" s="487"/>
      <c r="L239" s="487"/>
      <c r="M239" s="469"/>
    </row>
    <row r="240" spans="1:13" ht="35.25" hidden="1" customHeight="1" x14ac:dyDescent="0.25">
      <c r="B240" s="490" t="s">
        <v>690</v>
      </c>
      <c r="C240" s="465"/>
      <c r="D240" s="47" t="s">
        <v>178</v>
      </c>
      <c r="E240" s="465"/>
      <c r="F240" s="465"/>
      <c r="G240" s="47" t="s">
        <v>642</v>
      </c>
      <c r="H240" s="204"/>
      <c r="I240" s="204"/>
      <c r="J240" s="204"/>
      <c r="K240" s="204"/>
      <c r="L240" s="204"/>
      <c r="M240" s="489"/>
    </row>
    <row r="241" spans="1:13" ht="35.25" hidden="1" customHeight="1" x14ac:dyDescent="0.25">
      <c r="B241" s="471" t="s">
        <v>689</v>
      </c>
      <c r="C241" s="465"/>
      <c r="D241" s="61" t="s">
        <v>688</v>
      </c>
      <c r="E241" s="465"/>
      <c r="F241" s="465"/>
      <c r="G241" s="69" t="s">
        <v>5</v>
      </c>
      <c r="H241" s="487"/>
      <c r="I241" s="487"/>
      <c r="J241" s="487"/>
      <c r="K241" s="487"/>
      <c r="L241" s="487"/>
      <c r="M241" s="469"/>
    </row>
    <row r="242" spans="1:13" ht="78.75" hidden="1" customHeight="1" x14ac:dyDescent="0.25">
      <c r="B242" s="471"/>
      <c r="C242" s="465"/>
      <c r="D242" s="61"/>
      <c r="E242" s="465"/>
      <c r="F242" s="465"/>
      <c r="G242" s="69" t="s">
        <v>4</v>
      </c>
      <c r="H242" s="487"/>
      <c r="I242" s="487"/>
      <c r="J242" s="487"/>
      <c r="K242" s="487"/>
      <c r="L242" s="487"/>
      <c r="M242" s="469"/>
    </row>
    <row r="243" spans="1:13" ht="35.25" hidden="1" customHeight="1" x14ac:dyDescent="0.25">
      <c r="B243" s="471"/>
      <c r="C243" s="465"/>
      <c r="D243" s="61"/>
      <c r="E243" s="465"/>
      <c r="F243" s="465"/>
      <c r="G243" s="69" t="s">
        <v>3</v>
      </c>
      <c r="H243" s="487"/>
      <c r="I243" s="487"/>
      <c r="J243" s="487"/>
      <c r="K243" s="487"/>
      <c r="L243" s="487"/>
      <c r="M243" s="469"/>
    </row>
    <row r="244" spans="1:13" ht="35.25" hidden="1" customHeight="1" x14ac:dyDescent="0.25">
      <c r="B244" s="471"/>
      <c r="C244" s="465"/>
      <c r="D244" s="61"/>
      <c r="E244" s="465"/>
      <c r="F244" s="465"/>
      <c r="G244" s="69" t="s">
        <v>2</v>
      </c>
      <c r="H244" s="487"/>
      <c r="I244" s="487"/>
      <c r="J244" s="487"/>
      <c r="K244" s="487"/>
      <c r="L244" s="487"/>
      <c r="M244" s="469"/>
    </row>
    <row r="245" spans="1:13" ht="35.25" hidden="1" customHeight="1" x14ac:dyDescent="0.25">
      <c r="B245" s="471"/>
      <c r="C245" s="465"/>
      <c r="D245" s="61"/>
      <c r="E245" s="465"/>
      <c r="F245" s="465"/>
      <c r="G245" s="69" t="s">
        <v>1</v>
      </c>
      <c r="H245" s="487"/>
      <c r="I245" s="487"/>
      <c r="J245" s="487"/>
      <c r="K245" s="487"/>
      <c r="L245" s="487"/>
      <c r="M245" s="469"/>
    </row>
    <row r="246" spans="1:13" ht="35.25" hidden="1" customHeight="1" x14ac:dyDescent="0.25">
      <c r="B246" s="490" t="s">
        <v>687</v>
      </c>
      <c r="C246" s="465"/>
      <c r="D246" s="47" t="s">
        <v>686</v>
      </c>
      <c r="E246" s="465"/>
      <c r="F246" s="465"/>
      <c r="G246" s="47" t="s">
        <v>642</v>
      </c>
      <c r="H246" s="204"/>
      <c r="I246" s="204"/>
      <c r="J246" s="204"/>
      <c r="K246" s="204"/>
      <c r="L246" s="204"/>
      <c r="M246" s="489"/>
    </row>
    <row r="247" spans="1:13" ht="35.25" hidden="1" customHeight="1" x14ac:dyDescent="0.25">
      <c r="B247" s="471" t="s">
        <v>685</v>
      </c>
      <c r="C247" s="465"/>
      <c r="D247" s="61" t="s">
        <v>178</v>
      </c>
      <c r="E247" s="485"/>
      <c r="F247" s="485"/>
      <c r="G247" s="69" t="s">
        <v>5</v>
      </c>
      <c r="H247" s="487"/>
      <c r="I247" s="487"/>
      <c r="J247" s="487"/>
      <c r="K247" s="487"/>
      <c r="L247" s="487"/>
      <c r="M247" s="469"/>
    </row>
    <row r="248" spans="1:13" ht="78.75" hidden="1" customHeight="1" x14ac:dyDescent="0.25">
      <c r="B248" s="471"/>
      <c r="C248" s="465"/>
      <c r="D248" s="61"/>
      <c r="E248" s="488"/>
      <c r="F248" s="488"/>
      <c r="G248" s="69" t="s">
        <v>4</v>
      </c>
      <c r="H248" s="487"/>
      <c r="I248" s="487"/>
      <c r="J248" s="487"/>
      <c r="K248" s="487"/>
      <c r="L248" s="487"/>
      <c r="M248" s="469"/>
    </row>
    <row r="249" spans="1:13" s="13" customFormat="1" ht="15.75" hidden="1" customHeight="1" x14ac:dyDescent="0.25">
      <c r="A249" s="2"/>
      <c r="B249" s="471"/>
      <c r="C249" s="465"/>
      <c r="D249" s="61"/>
      <c r="E249" s="488"/>
      <c r="F249" s="488"/>
      <c r="G249" s="69" t="s">
        <v>3</v>
      </c>
      <c r="H249" s="487"/>
      <c r="I249" s="487"/>
      <c r="J249" s="487"/>
      <c r="K249" s="487"/>
      <c r="L249" s="487"/>
      <c r="M249" s="469"/>
    </row>
    <row r="250" spans="1:13" s="13" customFormat="1" ht="9" hidden="1" customHeight="1" x14ac:dyDescent="0.25">
      <c r="A250" s="2"/>
      <c r="B250" s="471"/>
      <c r="C250" s="465"/>
      <c r="D250" s="61"/>
      <c r="E250" s="488"/>
      <c r="F250" s="488"/>
      <c r="G250" s="69" t="s">
        <v>2</v>
      </c>
      <c r="H250" s="487"/>
      <c r="I250" s="487"/>
      <c r="J250" s="487"/>
      <c r="K250" s="487"/>
      <c r="L250" s="487"/>
      <c r="M250" s="469"/>
    </row>
    <row r="251" spans="1:13" s="13" customFormat="1" ht="15.75" hidden="1" customHeight="1" x14ac:dyDescent="0.25">
      <c r="A251" s="2"/>
      <c r="B251" s="471"/>
      <c r="C251" s="465"/>
      <c r="D251" s="61"/>
      <c r="E251" s="201"/>
      <c r="F251" s="201"/>
      <c r="G251" s="69" t="s">
        <v>1</v>
      </c>
      <c r="H251" s="487"/>
      <c r="I251" s="487"/>
      <c r="J251" s="487"/>
      <c r="K251" s="487"/>
      <c r="L251" s="487"/>
      <c r="M251" s="469"/>
    </row>
    <row r="252" spans="1:13" s="13" customFormat="1" ht="17.25" hidden="1" customHeight="1" x14ac:dyDescent="0.25">
      <c r="A252" s="2"/>
      <c r="B252" s="486" t="s">
        <v>684</v>
      </c>
      <c r="C252" s="485"/>
      <c r="D252" s="484" t="s">
        <v>178</v>
      </c>
      <c r="E252" s="485"/>
      <c r="F252" s="485"/>
      <c r="G252" s="484" t="s">
        <v>642</v>
      </c>
      <c r="H252" s="483"/>
      <c r="I252" s="483"/>
      <c r="J252" s="483"/>
      <c r="K252" s="483"/>
      <c r="L252" s="483"/>
      <c r="M252" s="482"/>
    </row>
    <row r="253" spans="1:13" s="13" customFormat="1" ht="15.75" customHeight="1" x14ac:dyDescent="0.25">
      <c r="A253" s="481" t="s">
        <v>683</v>
      </c>
      <c r="B253" s="481"/>
      <c r="C253" s="481"/>
      <c r="D253" s="481"/>
      <c r="E253" s="481"/>
      <c r="F253" s="481"/>
      <c r="G253" s="481"/>
      <c r="H253" s="481"/>
      <c r="I253" s="481"/>
      <c r="J253" s="481"/>
      <c r="K253" s="481"/>
      <c r="L253" s="481"/>
      <c r="M253" s="481"/>
    </row>
    <row r="254" spans="1:13" ht="6" customHeight="1" x14ac:dyDescent="0.25">
      <c r="A254" s="481"/>
      <c r="B254" s="481"/>
      <c r="C254" s="481"/>
      <c r="D254" s="481"/>
      <c r="E254" s="481"/>
      <c r="F254" s="481"/>
      <c r="G254" s="481"/>
      <c r="H254" s="481"/>
      <c r="I254" s="481"/>
      <c r="J254" s="481"/>
      <c r="K254" s="481"/>
      <c r="L254" s="481"/>
      <c r="M254" s="481"/>
    </row>
    <row r="255" spans="1:13" ht="32.25" hidden="1" customHeight="1" x14ac:dyDescent="0.25">
      <c r="A255" s="481"/>
      <c r="B255" s="481"/>
      <c r="C255" s="481"/>
      <c r="D255" s="481"/>
      <c r="E255" s="481"/>
      <c r="F255" s="481"/>
      <c r="G255" s="481"/>
      <c r="H255" s="481"/>
      <c r="I255" s="481"/>
      <c r="J255" s="481"/>
      <c r="K255" s="481"/>
      <c r="L255" s="481"/>
      <c r="M255" s="481"/>
    </row>
    <row r="256" spans="1:13" ht="34.5" hidden="1" customHeight="1" x14ac:dyDescent="0.25">
      <c r="A256" s="481"/>
      <c r="B256" s="481"/>
      <c r="C256" s="481"/>
      <c r="D256" s="481"/>
      <c r="E256" s="481"/>
      <c r="F256" s="481"/>
      <c r="G256" s="481"/>
      <c r="H256" s="481"/>
      <c r="I256" s="481"/>
      <c r="J256" s="481"/>
      <c r="K256" s="481"/>
      <c r="L256" s="481"/>
      <c r="M256" s="481"/>
    </row>
    <row r="257" spans="1:16" ht="36.75" hidden="1" customHeight="1" x14ac:dyDescent="0.25">
      <c r="A257" s="481"/>
      <c r="B257" s="481"/>
      <c r="C257" s="481"/>
      <c r="D257" s="481"/>
      <c r="E257" s="481"/>
      <c r="F257" s="481"/>
      <c r="G257" s="481"/>
      <c r="H257" s="481"/>
      <c r="I257" s="481"/>
      <c r="J257" s="481"/>
      <c r="K257" s="481"/>
      <c r="L257" s="481"/>
      <c r="M257" s="481"/>
    </row>
    <row r="258" spans="1:16" s="479" customFormat="1" ht="27" customHeight="1" x14ac:dyDescent="0.25">
      <c r="A258" s="478">
        <v>8</v>
      </c>
      <c r="B258" s="477" t="s">
        <v>682</v>
      </c>
      <c r="C258" s="475" t="s">
        <v>642</v>
      </c>
      <c r="D258" s="476" t="s">
        <v>681</v>
      </c>
      <c r="E258" s="475" t="s">
        <v>642</v>
      </c>
      <c r="F258" s="475" t="s">
        <v>642</v>
      </c>
      <c r="G258" s="474" t="s">
        <v>5</v>
      </c>
      <c r="H258" s="473">
        <f>H260+H261</f>
        <v>0</v>
      </c>
      <c r="I258" s="473"/>
      <c r="J258" s="473"/>
      <c r="K258" s="473">
        <f>K260+K261</f>
        <v>0</v>
      </c>
      <c r="L258" s="473"/>
      <c r="M258" s="473">
        <f>M260+M261</f>
        <v>0</v>
      </c>
    </row>
    <row r="259" spans="1:16" s="479" customFormat="1" ht="35.25" customHeight="1" x14ac:dyDescent="0.25">
      <c r="A259" s="478"/>
      <c r="B259" s="477"/>
      <c r="C259" s="475"/>
      <c r="D259" s="476"/>
      <c r="E259" s="475"/>
      <c r="F259" s="475"/>
      <c r="G259" s="474" t="s">
        <v>4</v>
      </c>
      <c r="H259" s="473">
        <v>0</v>
      </c>
      <c r="I259" s="473"/>
      <c r="J259" s="473"/>
      <c r="K259" s="473"/>
      <c r="L259" s="473"/>
      <c r="M259" s="473">
        <v>0</v>
      </c>
    </row>
    <row r="260" spans="1:16" s="479" customFormat="1" ht="35.25" customHeight="1" x14ac:dyDescent="0.25">
      <c r="A260" s="478"/>
      <c r="B260" s="477"/>
      <c r="C260" s="475"/>
      <c r="D260" s="476"/>
      <c r="E260" s="475"/>
      <c r="F260" s="475"/>
      <c r="G260" s="474" t="s">
        <v>3</v>
      </c>
      <c r="H260" s="473">
        <f>H265+H280+H294+H306</f>
        <v>0</v>
      </c>
      <c r="I260" s="473"/>
      <c r="J260" s="473"/>
      <c r="K260" s="473">
        <v>0</v>
      </c>
      <c r="L260" s="473"/>
      <c r="M260" s="473">
        <f>M265+M280+M294+M306</f>
        <v>0</v>
      </c>
    </row>
    <row r="261" spans="1:16" s="479" customFormat="1" ht="33.75" customHeight="1" x14ac:dyDescent="0.25">
      <c r="A261" s="478"/>
      <c r="B261" s="477"/>
      <c r="C261" s="475"/>
      <c r="D261" s="476"/>
      <c r="E261" s="475"/>
      <c r="F261" s="475"/>
      <c r="G261" s="474" t="s">
        <v>2</v>
      </c>
      <c r="H261" s="473">
        <f>H266+H281+H295+H307</f>
        <v>0</v>
      </c>
      <c r="I261" s="473"/>
      <c r="J261" s="473"/>
      <c r="K261" s="473">
        <v>0</v>
      </c>
      <c r="L261" s="473"/>
      <c r="M261" s="473">
        <f>M266+M281+M295+M307</f>
        <v>0</v>
      </c>
    </row>
    <row r="262" spans="1:16" s="479" customFormat="1" ht="48" customHeight="1" x14ac:dyDescent="0.25">
      <c r="A262" s="478"/>
      <c r="B262" s="477"/>
      <c r="C262" s="475"/>
      <c r="D262" s="476"/>
      <c r="E262" s="475"/>
      <c r="F262" s="475"/>
      <c r="G262" s="474" t="s">
        <v>1</v>
      </c>
      <c r="H262" s="473">
        <v>0</v>
      </c>
      <c r="I262" s="473"/>
      <c r="J262" s="473"/>
      <c r="K262" s="473"/>
      <c r="L262" s="473"/>
      <c r="M262" s="473">
        <v>0</v>
      </c>
    </row>
    <row r="263" spans="1:16" ht="24" customHeight="1" x14ac:dyDescent="0.25">
      <c r="A263" s="472" t="s">
        <v>680</v>
      </c>
      <c r="B263" s="471" t="s">
        <v>679</v>
      </c>
      <c r="C263" s="70" t="s">
        <v>17</v>
      </c>
      <c r="D263" s="61" t="s">
        <v>676</v>
      </c>
      <c r="E263" s="59">
        <v>44926</v>
      </c>
      <c r="F263" s="70" t="s">
        <v>678</v>
      </c>
      <c r="G263" s="69" t="s">
        <v>5</v>
      </c>
      <c r="H263" s="470">
        <f>H264+H265+H266+H268</f>
        <v>0</v>
      </c>
      <c r="I263" s="470">
        <v>0</v>
      </c>
      <c r="J263" s="470"/>
      <c r="K263" s="470">
        <v>0</v>
      </c>
      <c r="L263" s="470">
        <v>0</v>
      </c>
      <c r="M263" s="470">
        <f>M264+M265+M266+M268</f>
        <v>0</v>
      </c>
    </row>
    <row r="264" spans="1:16" ht="27" customHeight="1" x14ac:dyDescent="0.25">
      <c r="A264" s="472"/>
      <c r="B264" s="471"/>
      <c r="C264" s="70"/>
      <c r="D264" s="61"/>
      <c r="E264" s="59"/>
      <c r="F264" s="59"/>
      <c r="G264" s="69" t="s">
        <v>4</v>
      </c>
      <c r="H264" s="470">
        <v>0</v>
      </c>
      <c r="I264" s="470">
        <v>0</v>
      </c>
      <c r="J264" s="470"/>
      <c r="K264" s="470">
        <v>0</v>
      </c>
      <c r="L264" s="470">
        <v>0</v>
      </c>
      <c r="M264" s="470">
        <v>0</v>
      </c>
    </row>
    <row r="265" spans="1:16" ht="27.75" customHeight="1" x14ac:dyDescent="0.25">
      <c r="A265" s="472"/>
      <c r="B265" s="471"/>
      <c r="C265" s="70"/>
      <c r="D265" s="61"/>
      <c r="E265" s="59"/>
      <c r="F265" s="59"/>
      <c r="G265" s="69" t="s">
        <v>3</v>
      </c>
      <c r="H265" s="470">
        <f>I265+K265</f>
        <v>0</v>
      </c>
      <c r="I265" s="470">
        <v>0</v>
      </c>
      <c r="J265" s="470"/>
      <c r="K265" s="470">
        <v>0</v>
      </c>
      <c r="L265" s="470">
        <v>0</v>
      </c>
      <c r="M265" s="470">
        <f>N261+P261</f>
        <v>0</v>
      </c>
    </row>
    <row r="266" spans="1:16" ht="34.5" customHeight="1" x14ac:dyDescent="0.25">
      <c r="A266" s="472"/>
      <c r="B266" s="471"/>
      <c r="C266" s="70"/>
      <c r="D266" s="61"/>
      <c r="E266" s="59"/>
      <c r="F266" s="59"/>
      <c r="G266" s="69" t="s">
        <v>2</v>
      </c>
      <c r="H266" s="470">
        <f>K266+I266</f>
        <v>0</v>
      </c>
      <c r="I266" s="470">
        <v>0</v>
      </c>
      <c r="J266" s="470"/>
      <c r="K266" s="470">
        <v>0</v>
      </c>
      <c r="L266" s="470">
        <v>0</v>
      </c>
      <c r="M266" s="470">
        <f>P262+N262</f>
        <v>0</v>
      </c>
    </row>
    <row r="267" spans="1:16" ht="30" customHeight="1" x14ac:dyDescent="0.25">
      <c r="A267" s="472"/>
      <c r="B267" s="471"/>
      <c r="C267" s="70"/>
      <c r="D267" s="61"/>
      <c r="E267" s="59"/>
      <c r="F267" s="59"/>
      <c r="G267" s="69"/>
      <c r="H267" s="470"/>
      <c r="I267" s="470"/>
      <c r="J267" s="470"/>
      <c r="K267" s="470"/>
      <c r="L267" s="470"/>
      <c r="M267" s="470"/>
    </row>
    <row r="268" spans="1:16" ht="47.25" customHeight="1" x14ac:dyDescent="0.25">
      <c r="A268" s="472"/>
      <c r="B268" s="471"/>
      <c r="C268" s="70"/>
      <c r="D268" s="61"/>
      <c r="E268" s="59"/>
      <c r="F268" s="59"/>
      <c r="G268" s="69" t="s">
        <v>1</v>
      </c>
      <c r="H268" s="470">
        <v>0</v>
      </c>
      <c r="I268" s="470">
        <v>0</v>
      </c>
      <c r="J268" s="470"/>
      <c r="K268" s="470">
        <v>0</v>
      </c>
      <c r="L268" s="470">
        <v>0</v>
      </c>
      <c r="M268" s="470">
        <v>0</v>
      </c>
    </row>
    <row r="269" spans="1:16" ht="286.5" customHeight="1" x14ac:dyDescent="0.25">
      <c r="A269" s="467"/>
      <c r="B269" s="471" t="s">
        <v>677</v>
      </c>
      <c r="C269" s="70" t="s">
        <v>21</v>
      </c>
      <c r="D269" s="61" t="s">
        <v>676</v>
      </c>
      <c r="E269" s="70" t="s">
        <v>38</v>
      </c>
      <c r="F269" s="59" t="s">
        <v>675</v>
      </c>
      <c r="G269" s="465" t="s">
        <v>642</v>
      </c>
      <c r="H269" s="465" t="s">
        <v>642</v>
      </c>
      <c r="I269" s="465"/>
      <c r="J269" s="465"/>
      <c r="K269" s="465"/>
      <c r="L269" s="465"/>
      <c r="M269" s="465" t="s">
        <v>642</v>
      </c>
    </row>
    <row r="270" spans="1:16" ht="275.25" customHeight="1" x14ac:dyDescent="0.25">
      <c r="A270" s="467"/>
      <c r="B270" s="471"/>
      <c r="C270" s="70"/>
      <c r="D270" s="61"/>
      <c r="E270" s="70"/>
      <c r="F270" s="59"/>
      <c r="G270" s="465" t="s">
        <v>642</v>
      </c>
      <c r="H270" s="465" t="s">
        <v>642</v>
      </c>
      <c r="I270" s="465"/>
      <c r="J270" s="465"/>
      <c r="K270" s="465"/>
      <c r="L270" s="465"/>
      <c r="M270" s="465" t="s">
        <v>642</v>
      </c>
      <c r="P270" s="105"/>
    </row>
    <row r="271" spans="1:16" ht="61.5" customHeight="1" x14ac:dyDescent="0.25">
      <c r="B271" s="70" t="s">
        <v>674</v>
      </c>
      <c r="C271" s="70" t="s">
        <v>17</v>
      </c>
      <c r="D271" s="61" t="s">
        <v>673</v>
      </c>
      <c r="E271" s="70" t="s">
        <v>98</v>
      </c>
      <c r="F271" s="70" t="s">
        <v>672</v>
      </c>
      <c r="G271" s="70" t="s">
        <v>642</v>
      </c>
      <c r="H271" s="70" t="s">
        <v>642</v>
      </c>
      <c r="I271" s="465"/>
      <c r="J271" s="465"/>
      <c r="K271" s="465"/>
      <c r="L271" s="465"/>
      <c r="M271" s="70" t="s">
        <v>642</v>
      </c>
    </row>
    <row r="272" spans="1:16" ht="60" customHeight="1" x14ac:dyDescent="0.25">
      <c r="B272" s="70"/>
      <c r="C272" s="70"/>
      <c r="D272" s="61"/>
      <c r="E272" s="70"/>
      <c r="F272" s="70"/>
      <c r="G272" s="70"/>
      <c r="H272" s="70"/>
      <c r="I272" s="465"/>
      <c r="J272" s="465"/>
      <c r="K272" s="465"/>
      <c r="L272" s="465"/>
      <c r="M272" s="70"/>
      <c r="P272" s="105"/>
    </row>
    <row r="273" spans="1:16" ht="15.75" customHeight="1" x14ac:dyDescent="0.25">
      <c r="A273" s="478">
        <v>9</v>
      </c>
      <c r="B273" s="477" t="s">
        <v>671</v>
      </c>
      <c r="C273" s="475" t="s">
        <v>642</v>
      </c>
      <c r="D273" s="476" t="s">
        <v>670</v>
      </c>
      <c r="E273" s="475" t="s">
        <v>642</v>
      </c>
      <c r="F273" s="475" t="s">
        <v>642</v>
      </c>
      <c r="G273" s="474" t="s">
        <v>5</v>
      </c>
      <c r="H273" s="473">
        <v>0</v>
      </c>
      <c r="I273" s="473"/>
      <c r="J273" s="473"/>
      <c r="K273" s="473"/>
      <c r="L273" s="473"/>
      <c r="M273" s="473">
        <v>0</v>
      </c>
    </row>
    <row r="274" spans="1:16" ht="35.25" customHeight="1" x14ac:dyDescent="0.25">
      <c r="A274" s="478"/>
      <c r="B274" s="477"/>
      <c r="C274" s="475"/>
      <c r="D274" s="476"/>
      <c r="E274" s="475"/>
      <c r="F274" s="475"/>
      <c r="G274" s="474" t="s">
        <v>4</v>
      </c>
      <c r="H274" s="473">
        <v>0</v>
      </c>
      <c r="I274" s="473"/>
      <c r="J274" s="473"/>
      <c r="K274" s="473"/>
      <c r="L274" s="473"/>
      <c r="M274" s="473">
        <v>0</v>
      </c>
    </row>
    <row r="275" spans="1:16" ht="35.25" customHeight="1" x14ac:dyDescent="0.25">
      <c r="A275" s="478"/>
      <c r="B275" s="477"/>
      <c r="C275" s="475"/>
      <c r="D275" s="476"/>
      <c r="E275" s="475"/>
      <c r="F275" s="475"/>
      <c r="G275" s="474" t="s">
        <v>3</v>
      </c>
      <c r="H275" s="473">
        <v>0</v>
      </c>
      <c r="I275" s="473"/>
      <c r="J275" s="473"/>
      <c r="K275" s="473"/>
      <c r="L275" s="473"/>
      <c r="M275" s="473">
        <v>0</v>
      </c>
    </row>
    <row r="276" spans="1:16" ht="37.5" customHeight="1" x14ac:dyDescent="0.25">
      <c r="A276" s="478"/>
      <c r="B276" s="477"/>
      <c r="C276" s="475"/>
      <c r="D276" s="476"/>
      <c r="E276" s="475"/>
      <c r="F276" s="475"/>
      <c r="G276" s="474" t="s">
        <v>2</v>
      </c>
      <c r="H276" s="473">
        <f>H318</f>
        <v>0</v>
      </c>
      <c r="I276" s="473"/>
      <c r="J276" s="473"/>
      <c r="K276" s="473"/>
      <c r="L276" s="473"/>
      <c r="M276" s="473">
        <f>M318</f>
        <v>0</v>
      </c>
    </row>
    <row r="277" spans="1:16" ht="33.75" customHeight="1" x14ac:dyDescent="0.25">
      <c r="A277" s="478"/>
      <c r="B277" s="477"/>
      <c r="C277" s="475"/>
      <c r="D277" s="476"/>
      <c r="E277" s="475"/>
      <c r="F277" s="475"/>
      <c r="G277" s="474" t="s">
        <v>1</v>
      </c>
      <c r="H277" s="473">
        <f>H319</f>
        <v>0</v>
      </c>
      <c r="I277" s="473"/>
      <c r="J277" s="473"/>
      <c r="K277" s="473"/>
      <c r="L277" s="473"/>
      <c r="M277" s="473">
        <f>M319</f>
        <v>0</v>
      </c>
    </row>
    <row r="278" spans="1:16" ht="15.75" customHeight="1" x14ac:dyDescent="0.25">
      <c r="A278" s="472" t="s">
        <v>669</v>
      </c>
      <c r="B278" s="471" t="s">
        <v>668</v>
      </c>
      <c r="C278" s="70" t="s">
        <v>17</v>
      </c>
      <c r="D278" s="61" t="s">
        <v>667</v>
      </c>
      <c r="E278" s="59">
        <v>44926</v>
      </c>
      <c r="F278" s="67" t="s">
        <v>666</v>
      </c>
      <c r="G278" s="69" t="s">
        <v>5</v>
      </c>
      <c r="H278" s="470">
        <f>H279+H280+H281+H282</f>
        <v>0</v>
      </c>
      <c r="I278" s="470"/>
      <c r="J278" s="470"/>
      <c r="K278" s="470"/>
      <c r="L278" s="470"/>
      <c r="M278" s="470">
        <f>M279+M280+M281+M282</f>
        <v>0</v>
      </c>
    </row>
    <row r="279" spans="1:16" x14ac:dyDescent="0.25">
      <c r="A279" s="472"/>
      <c r="B279" s="471"/>
      <c r="C279" s="70"/>
      <c r="D279" s="61"/>
      <c r="E279" s="59"/>
      <c r="F279" s="67"/>
      <c r="G279" s="69" t="s">
        <v>4</v>
      </c>
      <c r="H279" s="470">
        <v>0</v>
      </c>
      <c r="I279" s="470"/>
      <c r="J279" s="470"/>
      <c r="K279" s="470"/>
      <c r="L279" s="470"/>
      <c r="M279" s="470">
        <v>0</v>
      </c>
    </row>
    <row r="280" spans="1:16" ht="82.5" customHeight="1" x14ac:dyDescent="0.25">
      <c r="A280" s="472"/>
      <c r="B280" s="471"/>
      <c r="C280" s="70"/>
      <c r="D280" s="61"/>
      <c r="E280" s="59"/>
      <c r="F280" s="67"/>
      <c r="G280" s="69" t="s">
        <v>3</v>
      </c>
      <c r="H280" s="470">
        <v>0</v>
      </c>
      <c r="I280" s="470"/>
      <c r="J280" s="470"/>
      <c r="K280" s="470"/>
      <c r="L280" s="470"/>
      <c r="M280" s="470">
        <v>0</v>
      </c>
    </row>
    <row r="281" spans="1:16" x14ac:dyDescent="0.25">
      <c r="A281" s="472"/>
      <c r="B281" s="471"/>
      <c r="C281" s="70"/>
      <c r="D281" s="61"/>
      <c r="E281" s="59"/>
      <c r="F281" s="67"/>
      <c r="G281" s="69" t="s">
        <v>2</v>
      </c>
      <c r="H281" s="470">
        <v>0</v>
      </c>
      <c r="I281" s="470">
        <v>0</v>
      </c>
      <c r="J281" s="470"/>
      <c r="K281" s="470"/>
      <c r="L281" s="470"/>
      <c r="M281" s="470">
        <v>0</v>
      </c>
    </row>
    <row r="282" spans="1:16" ht="23.25" customHeight="1" x14ac:dyDescent="0.25">
      <c r="A282" s="472"/>
      <c r="B282" s="471"/>
      <c r="C282" s="70"/>
      <c r="D282" s="61"/>
      <c r="E282" s="59"/>
      <c r="F282" s="67"/>
      <c r="G282" s="69" t="s">
        <v>1</v>
      </c>
      <c r="H282" s="470">
        <v>0</v>
      </c>
      <c r="I282" s="470"/>
      <c r="J282" s="470"/>
      <c r="K282" s="470"/>
      <c r="L282" s="470"/>
      <c r="M282" s="470">
        <v>0</v>
      </c>
    </row>
    <row r="283" spans="1:16" ht="172.5" customHeight="1" x14ac:dyDescent="0.25">
      <c r="A283" s="467"/>
      <c r="B283" s="471" t="s">
        <v>665</v>
      </c>
      <c r="C283" s="70" t="s">
        <v>21</v>
      </c>
      <c r="D283" s="61" t="s">
        <v>664</v>
      </c>
      <c r="E283" s="70" t="s">
        <v>38</v>
      </c>
      <c r="F283" s="59" t="s">
        <v>663</v>
      </c>
      <c r="G283" s="70" t="s">
        <v>642</v>
      </c>
      <c r="H283" s="70" t="s">
        <v>642</v>
      </c>
      <c r="I283" s="465"/>
      <c r="J283" s="465"/>
      <c r="K283" s="465"/>
      <c r="L283" s="465"/>
      <c r="M283" s="70" t="s">
        <v>642</v>
      </c>
    </row>
    <row r="284" spans="1:16" ht="135.75" customHeight="1" x14ac:dyDescent="0.25">
      <c r="A284" s="467"/>
      <c r="B284" s="471"/>
      <c r="C284" s="70"/>
      <c r="D284" s="61"/>
      <c r="E284" s="70"/>
      <c r="F284" s="59"/>
      <c r="G284" s="70"/>
      <c r="H284" s="70"/>
      <c r="I284" s="465"/>
      <c r="J284" s="465"/>
      <c r="K284" s="465"/>
      <c r="L284" s="465"/>
      <c r="M284" s="70"/>
    </row>
    <row r="285" spans="1:16" ht="56.25" customHeight="1" x14ac:dyDescent="0.25">
      <c r="A285" s="467"/>
      <c r="B285" s="70" t="s">
        <v>662</v>
      </c>
      <c r="C285" s="480" t="s">
        <v>21</v>
      </c>
      <c r="D285" s="70" t="s">
        <v>658</v>
      </c>
      <c r="E285" s="70" t="s">
        <v>661</v>
      </c>
      <c r="F285" s="480" t="s">
        <v>660</v>
      </c>
      <c r="G285" s="70" t="s">
        <v>642</v>
      </c>
      <c r="H285" s="70" t="s">
        <v>642</v>
      </c>
      <c r="I285" s="465"/>
      <c r="J285" s="465"/>
      <c r="K285" s="465"/>
      <c r="L285" s="465"/>
      <c r="M285" s="70" t="s">
        <v>642</v>
      </c>
    </row>
    <row r="286" spans="1:16" ht="52.5" customHeight="1" x14ac:dyDescent="0.25">
      <c r="A286" s="467"/>
      <c r="B286" s="70"/>
      <c r="C286" s="480"/>
      <c r="D286" s="70"/>
      <c r="E286" s="70"/>
      <c r="F286" s="480"/>
      <c r="G286" s="70"/>
      <c r="H286" s="70"/>
      <c r="I286" s="465"/>
      <c r="J286" s="465"/>
      <c r="K286" s="465"/>
      <c r="L286" s="465"/>
      <c r="M286" s="70"/>
      <c r="P286" s="105"/>
    </row>
    <row r="287" spans="1:16" s="479" customFormat="1" ht="15.75" customHeight="1" x14ac:dyDescent="0.25">
      <c r="A287" s="478">
        <v>10</v>
      </c>
      <c r="B287" s="477" t="s">
        <v>659</v>
      </c>
      <c r="C287" s="475" t="s">
        <v>642</v>
      </c>
      <c r="D287" s="476" t="s">
        <v>658</v>
      </c>
      <c r="E287" s="475" t="s">
        <v>642</v>
      </c>
      <c r="F287" s="475" t="s">
        <v>642</v>
      </c>
      <c r="G287" s="474" t="s">
        <v>5</v>
      </c>
      <c r="H287" s="473">
        <f>H326</f>
        <v>0</v>
      </c>
      <c r="I287" s="473"/>
      <c r="J287" s="473"/>
      <c r="K287" s="473"/>
      <c r="L287" s="473"/>
      <c r="M287" s="473">
        <f>M326</f>
        <v>0</v>
      </c>
    </row>
    <row r="288" spans="1:16" s="479" customFormat="1" ht="15.75" customHeight="1" x14ac:dyDescent="0.25">
      <c r="A288" s="478"/>
      <c r="B288" s="477"/>
      <c r="C288" s="475"/>
      <c r="D288" s="476"/>
      <c r="E288" s="475"/>
      <c r="F288" s="475"/>
      <c r="G288" s="474" t="s">
        <v>4</v>
      </c>
      <c r="H288" s="473">
        <f>H327</f>
        <v>0</v>
      </c>
      <c r="I288" s="473"/>
      <c r="J288" s="473"/>
      <c r="K288" s="473"/>
      <c r="L288" s="473"/>
      <c r="M288" s="473">
        <f>M327</f>
        <v>0</v>
      </c>
    </row>
    <row r="289" spans="1:13" s="479" customFormat="1" x14ac:dyDescent="0.25">
      <c r="A289" s="478"/>
      <c r="B289" s="477"/>
      <c r="C289" s="475"/>
      <c r="D289" s="476"/>
      <c r="E289" s="475"/>
      <c r="F289" s="475"/>
      <c r="G289" s="474" t="s">
        <v>3</v>
      </c>
      <c r="H289" s="473">
        <f>H328</f>
        <v>0</v>
      </c>
      <c r="I289" s="473"/>
      <c r="J289" s="473"/>
      <c r="K289" s="473"/>
      <c r="L289" s="473"/>
      <c r="M289" s="473">
        <f>M328</f>
        <v>0</v>
      </c>
    </row>
    <row r="290" spans="1:13" s="479" customFormat="1" x14ac:dyDescent="0.25">
      <c r="A290" s="478"/>
      <c r="B290" s="477"/>
      <c r="C290" s="475"/>
      <c r="D290" s="476"/>
      <c r="E290" s="475"/>
      <c r="F290" s="475"/>
      <c r="G290" s="474" t="s">
        <v>2</v>
      </c>
      <c r="H290" s="473">
        <f>H329</f>
        <v>0</v>
      </c>
      <c r="I290" s="473"/>
      <c r="J290" s="473"/>
      <c r="K290" s="473"/>
      <c r="L290" s="473"/>
      <c r="M290" s="473">
        <f>M329</f>
        <v>0</v>
      </c>
    </row>
    <row r="291" spans="1:13" s="479" customFormat="1" x14ac:dyDescent="0.25">
      <c r="A291" s="478"/>
      <c r="B291" s="477"/>
      <c r="C291" s="475"/>
      <c r="D291" s="476"/>
      <c r="E291" s="475"/>
      <c r="F291" s="475"/>
      <c r="G291" s="474" t="s">
        <v>1</v>
      </c>
      <c r="H291" s="473">
        <f>H330</f>
        <v>0</v>
      </c>
      <c r="I291" s="473"/>
      <c r="J291" s="473"/>
      <c r="K291" s="473"/>
      <c r="L291" s="473"/>
      <c r="M291" s="473">
        <f>M330</f>
        <v>0</v>
      </c>
    </row>
    <row r="292" spans="1:13" ht="29.25" customHeight="1" x14ac:dyDescent="0.25">
      <c r="A292" s="472" t="s">
        <v>657</v>
      </c>
      <c r="B292" s="471" t="s">
        <v>656</v>
      </c>
      <c r="C292" s="70" t="s">
        <v>17</v>
      </c>
      <c r="D292" s="61" t="s">
        <v>655</v>
      </c>
      <c r="E292" s="59">
        <v>44926</v>
      </c>
      <c r="F292" s="70" t="s">
        <v>654</v>
      </c>
      <c r="G292" s="69" t="s">
        <v>5</v>
      </c>
      <c r="H292" s="470">
        <f>H293+H294+H295+H296</f>
        <v>0</v>
      </c>
      <c r="I292" s="470"/>
      <c r="J292" s="470"/>
      <c r="K292" s="470"/>
      <c r="L292" s="470"/>
      <c r="M292" s="470">
        <f>M293+M294+M295+M296</f>
        <v>0</v>
      </c>
    </row>
    <row r="293" spans="1:13" ht="27.75" customHeight="1" x14ac:dyDescent="0.25">
      <c r="A293" s="472"/>
      <c r="B293" s="471"/>
      <c r="C293" s="70"/>
      <c r="D293" s="61"/>
      <c r="E293" s="59"/>
      <c r="F293" s="59"/>
      <c r="G293" s="69" t="s">
        <v>4</v>
      </c>
      <c r="H293" s="470">
        <v>0</v>
      </c>
      <c r="I293" s="470"/>
      <c r="J293" s="470"/>
      <c r="K293" s="470"/>
      <c r="L293" s="470"/>
      <c r="M293" s="470">
        <v>0</v>
      </c>
    </row>
    <row r="294" spans="1:13" ht="27.75" customHeight="1" x14ac:dyDescent="0.25">
      <c r="A294" s="472"/>
      <c r="B294" s="471"/>
      <c r="C294" s="70"/>
      <c r="D294" s="61"/>
      <c r="E294" s="59"/>
      <c r="F294" s="59"/>
      <c r="G294" s="69" t="s">
        <v>3</v>
      </c>
      <c r="H294" s="470">
        <v>0</v>
      </c>
      <c r="I294" s="470"/>
      <c r="J294" s="470"/>
      <c r="K294" s="470"/>
      <c r="L294" s="470"/>
      <c r="M294" s="470">
        <v>0</v>
      </c>
    </row>
    <row r="295" spans="1:13" ht="24" customHeight="1" x14ac:dyDescent="0.25">
      <c r="A295" s="472"/>
      <c r="B295" s="471"/>
      <c r="C295" s="70"/>
      <c r="D295" s="61"/>
      <c r="E295" s="59"/>
      <c r="F295" s="59"/>
      <c r="G295" s="69" t="s">
        <v>2</v>
      </c>
      <c r="H295" s="470">
        <v>0</v>
      </c>
      <c r="I295" s="470">
        <v>0</v>
      </c>
      <c r="J295" s="470"/>
      <c r="K295" s="470"/>
      <c r="L295" s="470"/>
      <c r="M295" s="470">
        <v>0</v>
      </c>
    </row>
    <row r="296" spans="1:13" ht="143.25" customHeight="1" x14ac:dyDescent="0.25">
      <c r="A296" s="472"/>
      <c r="B296" s="471"/>
      <c r="C296" s="70"/>
      <c r="D296" s="61"/>
      <c r="E296" s="59"/>
      <c r="F296" s="59"/>
      <c r="G296" s="69" t="s">
        <v>1</v>
      </c>
      <c r="H296" s="470">
        <v>0</v>
      </c>
      <c r="I296" s="470"/>
      <c r="J296" s="470"/>
      <c r="K296" s="470"/>
      <c r="L296" s="470"/>
      <c r="M296" s="470">
        <v>0</v>
      </c>
    </row>
    <row r="297" spans="1:13" ht="164.25" customHeight="1" x14ac:dyDescent="0.25">
      <c r="A297" s="467"/>
      <c r="B297" s="471" t="s">
        <v>653</v>
      </c>
      <c r="C297" s="70" t="s">
        <v>21</v>
      </c>
      <c r="D297" s="61" t="s">
        <v>652</v>
      </c>
      <c r="E297" s="70" t="s">
        <v>98</v>
      </c>
      <c r="F297" s="70" t="s">
        <v>651</v>
      </c>
      <c r="G297" s="70" t="s">
        <v>642</v>
      </c>
      <c r="H297" s="70" t="s">
        <v>642</v>
      </c>
      <c r="I297" s="465"/>
      <c r="J297" s="465"/>
      <c r="K297" s="465"/>
      <c r="L297" s="465"/>
      <c r="M297" s="70" t="s">
        <v>642</v>
      </c>
    </row>
    <row r="298" spans="1:13" ht="82.5" customHeight="1" x14ac:dyDescent="0.25">
      <c r="A298" s="467"/>
      <c r="B298" s="471"/>
      <c r="C298" s="70"/>
      <c r="D298" s="61"/>
      <c r="E298" s="70"/>
      <c r="F298" s="70"/>
      <c r="G298" s="70"/>
      <c r="H298" s="70"/>
      <c r="I298" s="465"/>
      <c r="J298" s="465"/>
      <c r="K298" s="465"/>
      <c r="L298" s="465"/>
      <c r="M298" s="70"/>
    </row>
    <row r="299" spans="1:13" ht="36" customHeight="1" x14ac:dyDescent="0.25">
      <c r="A299" s="478" t="s">
        <v>281</v>
      </c>
      <c r="B299" s="477" t="s">
        <v>650</v>
      </c>
      <c r="C299" s="475" t="s">
        <v>642</v>
      </c>
      <c r="D299" s="476" t="s">
        <v>649</v>
      </c>
      <c r="E299" s="475" t="s">
        <v>642</v>
      </c>
      <c r="F299" s="475" t="s">
        <v>642</v>
      </c>
      <c r="G299" s="474" t="s">
        <v>5</v>
      </c>
      <c r="H299" s="473">
        <f>H337</f>
        <v>0</v>
      </c>
      <c r="I299" s="473"/>
      <c r="J299" s="473"/>
      <c r="K299" s="473"/>
      <c r="L299" s="473"/>
      <c r="M299" s="473">
        <f>M337</f>
        <v>0</v>
      </c>
    </row>
    <row r="300" spans="1:13" ht="38.25" customHeight="1" x14ac:dyDescent="0.25">
      <c r="A300" s="478"/>
      <c r="B300" s="477"/>
      <c r="C300" s="475"/>
      <c r="D300" s="476"/>
      <c r="E300" s="475"/>
      <c r="F300" s="475"/>
      <c r="G300" s="474" t="s">
        <v>4</v>
      </c>
      <c r="H300" s="473">
        <f>H338</f>
        <v>0</v>
      </c>
      <c r="I300" s="473"/>
      <c r="J300" s="473"/>
      <c r="K300" s="473"/>
      <c r="L300" s="473"/>
      <c r="M300" s="473">
        <f>M338</f>
        <v>0</v>
      </c>
    </row>
    <row r="301" spans="1:13" ht="32.25" customHeight="1" x14ac:dyDescent="0.25">
      <c r="A301" s="478"/>
      <c r="B301" s="477"/>
      <c r="C301" s="475"/>
      <c r="D301" s="476"/>
      <c r="E301" s="475"/>
      <c r="F301" s="475"/>
      <c r="G301" s="474" t="s">
        <v>3</v>
      </c>
      <c r="H301" s="473">
        <f>H339</f>
        <v>0</v>
      </c>
      <c r="I301" s="473"/>
      <c r="J301" s="473"/>
      <c r="K301" s="473"/>
      <c r="L301" s="473"/>
      <c r="M301" s="473">
        <f>M339</f>
        <v>0</v>
      </c>
    </row>
    <row r="302" spans="1:13" ht="36.75" customHeight="1" x14ac:dyDescent="0.25">
      <c r="A302" s="478"/>
      <c r="B302" s="477"/>
      <c r="C302" s="475"/>
      <c r="D302" s="476"/>
      <c r="E302" s="475"/>
      <c r="F302" s="475"/>
      <c r="G302" s="474" t="s">
        <v>2</v>
      </c>
      <c r="H302" s="473">
        <f>H340</f>
        <v>0</v>
      </c>
      <c r="I302" s="473"/>
      <c r="J302" s="473"/>
      <c r="K302" s="473"/>
      <c r="L302" s="473"/>
      <c r="M302" s="473">
        <f>M340</f>
        <v>0</v>
      </c>
    </row>
    <row r="303" spans="1:13" ht="56.25" customHeight="1" x14ac:dyDescent="0.25">
      <c r="A303" s="478"/>
      <c r="B303" s="477"/>
      <c r="C303" s="475"/>
      <c r="D303" s="476"/>
      <c r="E303" s="475"/>
      <c r="F303" s="475"/>
      <c r="G303" s="474" t="s">
        <v>1</v>
      </c>
      <c r="H303" s="473">
        <f>H341</f>
        <v>0</v>
      </c>
      <c r="I303" s="473"/>
      <c r="J303" s="473"/>
      <c r="K303" s="473"/>
      <c r="L303" s="473"/>
      <c r="M303" s="473">
        <f>M341</f>
        <v>0</v>
      </c>
    </row>
    <row r="304" spans="1:13" ht="201.75" customHeight="1" x14ac:dyDescent="0.25">
      <c r="A304" s="472" t="s">
        <v>648</v>
      </c>
      <c r="B304" s="471" t="s">
        <v>647</v>
      </c>
      <c r="C304" s="70" t="s">
        <v>17</v>
      </c>
      <c r="D304" s="61" t="s">
        <v>646</v>
      </c>
      <c r="E304" s="59">
        <v>44926</v>
      </c>
      <c r="F304" s="70" t="s">
        <v>17</v>
      </c>
      <c r="G304" s="69" t="s">
        <v>5</v>
      </c>
      <c r="H304" s="470">
        <f>H305+H306+H307+H308</f>
        <v>0</v>
      </c>
      <c r="I304" s="470"/>
      <c r="J304" s="470"/>
      <c r="K304" s="470"/>
      <c r="L304" s="470"/>
      <c r="M304" s="470">
        <f>M305+M306+M307+M308</f>
        <v>0</v>
      </c>
    </row>
    <row r="305" spans="1:19" x14ac:dyDescent="0.25">
      <c r="A305" s="472"/>
      <c r="B305" s="471"/>
      <c r="C305" s="70"/>
      <c r="D305" s="61"/>
      <c r="E305" s="59"/>
      <c r="F305" s="59"/>
      <c r="G305" s="69" t="s">
        <v>4</v>
      </c>
      <c r="H305" s="470">
        <v>0</v>
      </c>
      <c r="I305" s="470"/>
      <c r="J305" s="470"/>
      <c r="K305" s="470"/>
      <c r="L305" s="470"/>
      <c r="M305" s="470">
        <v>0</v>
      </c>
    </row>
    <row r="306" spans="1:19" x14ac:dyDescent="0.25">
      <c r="A306" s="472"/>
      <c r="B306" s="471"/>
      <c r="C306" s="70"/>
      <c r="D306" s="61"/>
      <c r="E306" s="59"/>
      <c r="F306" s="59"/>
      <c r="G306" s="69" t="s">
        <v>3</v>
      </c>
      <c r="H306" s="470">
        <v>0</v>
      </c>
      <c r="I306" s="470"/>
      <c r="J306" s="470"/>
      <c r="K306" s="470"/>
      <c r="L306" s="470"/>
      <c r="M306" s="470">
        <v>0</v>
      </c>
      <c r="O306" s="458"/>
    </row>
    <row r="307" spans="1:19" x14ac:dyDescent="0.25">
      <c r="A307" s="472"/>
      <c r="B307" s="471"/>
      <c r="C307" s="70"/>
      <c r="D307" s="61"/>
      <c r="E307" s="59"/>
      <c r="F307" s="59"/>
      <c r="G307" s="69" t="s">
        <v>2</v>
      </c>
      <c r="H307" s="470">
        <v>0</v>
      </c>
      <c r="I307" s="470">
        <v>0</v>
      </c>
      <c r="J307" s="470"/>
      <c r="K307" s="470">
        <v>0</v>
      </c>
      <c r="L307" s="470"/>
      <c r="M307" s="470">
        <v>0</v>
      </c>
    </row>
    <row r="308" spans="1:19" ht="84" customHeight="1" x14ac:dyDescent="0.25">
      <c r="A308" s="472"/>
      <c r="B308" s="471"/>
      <c r="C308" s="70"/>
      <c r="D308" s="61"/>
      <c r="E308" s="59"/>
      <c r="F308" s="59"/>
      <c r="G308" s="69" t="s">
        <v>1</v>
      </c>
      <c r="H308" s="470">
        <v>0</v>
      </c>
      <c r="I308" s="470"/>
      <c r="J308" s="470"/>
      <c r="K308" s="470"/>
      <c r="L308" s="470"/>
      <c r="M308" s="469">
        <v>0</v>
      </c>
    </row>
    <row r="309" spans="1:19" ht="360" customHeight="1" x14ac:dyDescent="0.25">
      <c r="A309" s="467"/>
      <c r="B309" s="70" t="s">
        <v>645</v>
      </c>
      <c r="C309" s="70" t="s">
        <v>17</v>
      </c>
      <c r="D309" s="61" t="s">
        <v>644</v>
      </c>
      <c r="E309" s="59" t="s">
        <v>98</v>
      </c>
      <c r="F309" s="468" t="s">
        <v>643</v>
      </c>
      <c r="G309" s="70" t="s">
        <v>642</v>
      </c>
      <c r="H309" s="70" t="s">
        <v>642</v>
      </c>
      <c r="I309" s="465"/>
      <c r="J309" s="465"/>
      <c r="K309" s="465"/>
      <c r="L309" s="465"/>
      <c r="M309" s="70" t="s">
        <v>642</v>
      </c>
    </row>
    <row r="310" spans="1:19" ht="183" customHeight="1" x14ac:dyDescent="0.25">
      <c r="A310" s="467"/>
      <c r="B310" s="70"/>
      <c r="C310" s="70"/>
      <c r="D310" s="61"/>
      <c r="E310" s="59"/>
      <c r="F310" s="466"/>
      <c r="G310" s="70"/>
      <c r="H310" s="70"/>
      <c r="I310" s="465"/>
      <c r="J310" s="465"/>
      <c r="K310" s="465"/>
      <c r="L310" s="465"/>
      <c r="M310" s="70"/>
      <c r="P310" s="105"/>
    </row>
    <row r="311" spans="1:19" ht="15.75" customHeight="1" x14ac:dyDescent="0.25">
      <c r="A311" s="464"/>
      <c r="B311" s="463" t="s">
        <v>641</v>
      </c>
      <c r="C311" s="462" t="s">
        <v>10</v>
      </c>
      <c r="D311" s="462" t="s">
        <v>10</v>
      </c>
      <c r="E311" s="461" t="s">
        <v>10</v>
      </c>
      <c r="F311" s="462" t="s">
        <v>10</v>
      </c>
      <c r="G311" s="460" t="s">
        <v>5</v>
      </c>
      <c r="H311" s="459">
        <f>H312+H313+H314+H315</f>
        <v>548082.4</v>
      </c>
      <c r="I311" s="459">
        <f>I9+I253</f>
        <v>0</v>
      </c>
      <c r="J311" s="459">
        <f>J9+J253</f>
        <v>0</v>
      </c>
      <c r="K311" s="459">
        <f>K9+K253</f>
        <v>0</v>
      </c>
      <c r="L311" s="459">
        <f>L9+L253</f>
        <v>0</v>
      </c>
      <c r="M311" s="459">
        <f>M312+M313+M314+M315</f>
        <v>365632.78735</v>
      </c>
      <c r="P311" s="2">
        <f>SUM(P312:P315)</f>
        <v>215063.19999999998</v>
      </c>
      <c r="Q311" s="458">
        <f>P311-M311</f>
        <v>-150569.58735000002</v>
      </c>
      <c r="S311" s="457">
        <v>548082.4</v>
      </c>
    </row>
    <row r="312" spans="1:19" ht="18.75" customHeight="1" x14ac:dyDescent="0.25">
      <c r="A312" s="464"/>
      <c r="B312" s="463"/>
      <c r="C312" s="462"/>
      <c r="D312" s="462"/>
      <c r="E312" s="461"/>
      <c r="F312" s="461"/>
      <c r="G312" s="460" t="s">
        <v>4</v>
      </c>
      <c r="H312" s="459">
        <f>H15+H106+H123+H300+H288+H274+H259+H213+H187+H162+H118</f>
        <v>76818.399999999994</v>
      </c>
      <c r="I312" s="459">
        <f>I15+I106+I123+I300+I288+I274+I259+I213+I187+I162+I118</f>
        <v>0</v>
      </c>
      <c r="J312" s="459">
        <f>J15+J106+J123+J300+J288+J274+J259+J213+J187+J162+J118</f>
        <v>0</v>
      </c>
      <c r="K312" s="459">
        <f>K15+K106+K123+K300+K288+K274+K259+K213+K187+K162+K118</f>
        <v>0</v>
      </c>
      <c r="L312" s="459">
        <f>L15+L106+L123+L300+L288+L274+L259+L213+L187+L162+L118</f>
        <v>0</v>
      </c>
      <c r="M312" s="459">
        <f>M187</f>
        <v>47785.9</v>
      </c>
      <c r="P312" s="2">
        <v>26668.2</v>
      </c>
      <c r="Q312" s="458">
        <f>P312-M312</f>
        <v>-21117.7</v>
      </c>
      <c r="S312" s="457">
        <v>76818.399999999994</v>
      </c>
    </row>
    <row r="313" spans="1:19" ht="24" customHeight="1" x14ac:dyDescent="0.25">
      <c r="A313" s="464"/>
      <c r="B313" s="463"/>
      <c r="C313" s="462"/>
      <c r="D313" s="462"/>
      <c r="E313" s="461"/>
      <c r="F313" s="461"/>
      <c r="G313" s="460" t="s">
        <v>3</v>
      </c>
      <c r="H313" s="459">
        <f>H16+H107+H119+H163+H188+H214+H202</f>
        <v>60077.899999999994</v>
      </c>
      <c r="I313" s="459">
        <f>I11+I260</f>
        <v>0</v>
      </c>
      <c r="J313" s="459">
        <f>J11+J260</f>
        <v>0</v>
      </c>
      <c r="K313" s="459">
        <f>K11+K260</f>
        <v>0</v>
      </c>
      <c r="L313" s="459">
        <f>L11+L260</f>
        <v>0</v>
      </c>
      <c r="M313" s="459">
        <f>M188+M107+M202</f>
        <v>38462.881789999999</v>
      </c>
      <c r="P313" s="2">
        <v>18703.599999999999</v>
      </c>
      <c r="Q313" s="458">
        <f>P313-M313</f>
        <v>-19759.281790000001</v>
      </c>
      <c r="S313" s="457">
        <v>60077.9</v>
      </c>
    </row>
    <row r="314" spans="1:19" ht="22.5" customHeight="1" x14ac:dyDescent="0.25">
      <c r="A314" s="464"/>
      <c r="B314" s="463"/>
      <c r="C314" s="462"/>
      <c r="D314" s="462"/>
      <c r="E314" s="461"/>
      <c r="F314" s="461"/>
      <c r="G314" s="460" t="s">
        <v>2</v>
      </c>
      <c r="H314" s="459">
        <f>H17+H108+H120+H164+H189+H203+H215</f>
        <v>409628.7</v>
      </c>
      <c r="I314" s="459">
        <f>I17+I108+I120+I164+I189+I203+I215</f>
        <v>23603.199999999997</v>
      </c>
      <c r="J314" s="459">
        <f>J17+J108+J120+J164+J189+J203+J215</f>
        <v>34932.199999999997</v>
      </c>
      <c r="K314" s="459">
        <f>K17+K108+K120+K164+K189+K203+K215</f>
        <v>190209.2</v>
      </c>
      <c r="L314" s="459">
        <f>L17+L108+L120+L164+L189+L203+L215</f>
        <v>20000</v>
      </c>
      <c r="M314" s="459">
        <f>M17+M108+M120+M164+M189+M203+M215</f>
        <v>278253.00556000002</v>
      </c>
      <c r="P314" s="2">
        <v>169123.3</v>
      </c>
      <c r="Q314" s="458">
        <f>P314-M314</f>
        <v>-109129.70556000003</v>
      </c>
      <c r="S314" s="457">
        <v>409628.7</v>
      </c>
    </row>
    <row r="315" spans="1:19" ht="24.75" customHeight="1" x14ac:dyDescent="0.25">
      <c r="A315" s="464"/>
      <c r="B315" s="463"/>
      <c r="C315" s="462"/>
      <c r="D315" s="462"/>
      <c r="E315" s="461"/>
      <c r="F315" s="461"/>
      <c r="G315" s="460" t="s">
        <v>1</v>
      </c>
      <c r="H315" s="459">
        <f>H18+H109+H121+H165+H190+H204+H216</f>
        <v>1557.4</v>
      </c>
      <c r="I315" s="459">
        <f>I13</f>
        <v>0</v>
      </c>
      <c r="J315" s="459">
        <f>J13</f>
        <v>0</v>
      </c>
      <c r="K315" s="459">
        <f>K13</f>
        <v>0</v>
      </c>
      <c r="L315" s="459">
        <f>L13</f>
        <v>0</v>
      </c>
      <c r="M315" s="459">
        <f>M190+M204</f>
        <v>1131</v>
      </c>
      <c r="P315" s="2">
        <v>568.1</v>
      </c>
      <c r="Q315" s="458">
        <f>P315-M315</f>
        <v>-562.9</v>
      </c>
      <c r="S315" s="457">
        <v>1557.4</v>
      </c>
    </row>
    <row r="316" spans="1:19" ht="43.5" customHeight="1" x14ac:dyDescent="0.25">
      <c r="A316" s="456" t="s">
        <v>640</v>
      </c>
      <c r="B316" s="456"/>
      <c r="C316" s="456"/>
      <c r="D316" s="456"/>
      <c r="E316" s="456"/>
      <c r="F316" s="456"/>
      <c r="G316" s="456"/>
      <c r="H316" s="456"/>
      <c r="I316" s="456"/>
      <c r="J316" s="456"/>
      <c r="K316" s="456"/>
      <c r="L316" s="456"/>
      <c r="M316" s="456"/>
    </row>
    <row r="317" spans="1:19" ht="43.5" customHeight="1" x14ac:dyDescent="0.25">
      <c r="H317" s="455"/>
    </row>
  </sheetData>
  <autoFilter ref="A2:Q316"/>
  <mergeCells count="431">
    <mergeCell ref="A316:M316"/>
    <mergeCell ref="A309:A310"/>
    <mergeCell ref="B309:B310"/>
    <mergeCell ref="C309:C310"/>
    <mergeCell ref="D309:D310"/>
    <mergeCell ref="E309:E310"/>
    <mergeCell ref="F309:F310"/>
    <mergeCell ref="G309:G310"/>
    <mergeCell ref="H309:H310"/>
    <mergeCell ref="M309:M310"/>
    <mergeCell ref="A311:A315"/>
    <mergeCell ref="B311:B315"/>
    <mergeCell ref="C311:C315"/>
    <mergeCell ref="D311:D315"/>
    <mergeCell ref="E311:E315"/>
    <mergeCell ref="F311:F315"/>
    <mergeCell ref="A304:A308"/>
    <mergeCell ref="B304:B308"/>
    <mergeCell ref="C304:C308"/>
    <mergeCell ref="D304:D308"/>
    <mergeCell ref="E304:E308"/>
    <mergeCell ref="F304:F308"/>
    <mergeCell ref="G297:G298"/>
    <mergeCell ref="H297:H298"/>
    <mergeCell ref="M297:M298"/>
    <mergeCell ref="A299:A303"/>
    <mergeCell ref="B299:B303"/>
    <mergeCell ref="C299:C303"/>
    <mergeCell ref="D299:D303"/>
    <mergeCell ref="E299:E303"/>
    <mergeCell ref="F299:F303"/>
    <mergeCell ref="A297:A298"/>
    <mergeCell ref="B297:B298"/>
    <mergeCell ref="C297:C298"/>
    <mergeCell ref="D297:D298"/>
    <mergeCell ref="E297:E298"/>
    <mergeCell ref="F297:F298"/>
    <mergeCell ref="A292:A296"/>
    <mergeCell ref="B292:B296"/>
    <mergeCell ref="C292:C296"/>
    <mergeCell ref="D292:D296"/>
    <mergeCell ref="E292:E296"/>
    <mergeCell ref="F292:F296"/>
    <mergeCell ref="H285:H286"/>
    <mergeCell ref="M285:M286"/>
    <mergeCell ref="A287:A291"/>
    <mergeCell ref="B287:B291"/>
    <mergeCell ref="C287:C291"/>
    <mergeCell ref="D287:D291"/>
    <mergeCell ref="E287:E291"/>
    <mergeCell ref="F287:F291"/>
    <mergeCell ref="G283:G284"/>
    <mergeCell ref="H283:H284"/>
    <mergeCell ref="M283:M284"/>
    <mergeCell ref="A285:A286"/>
    <mergeCell ref="B285:B286"/>
    <mergeCell ref="C285:C286"/>
    <mergeCell ref="D285:D286"/>
    <mergeCell ref="E285:E286"/>
    <mergeCell ref="F285:F286"/>
    <mergeCell ref="G285:G286"/>
    <mergeCell ref="A283:A284"/>
    <mergeCell ref="B283:B284"/>
    <mergeCell ref="C283:C284"/>
    <mergeCell ref="D283:D284"/>
    <mergeCell ref="E283:E284"/>
    <mergeCell ref="F283:F284"/>
    <mergeCell ref="A278:A282"/>
    <mergeCell ref="B278:B282"/>
    <mergeCell ref="C278:C282"/>
    <mergeCell ref="D278:D282"/>
    <mergeCell ref="E278:E282"/>
    <mergeCell ref="F278:F282"/>
    <mergeCell ref="H271:H272"/>
    <mergeCell ref="M271:M272"/>
    <mergeCell ref="A273:A277"/>
    <mergeCell ref="B273:B277"/>
    <mergeCell ref="C273:C277"/>
    <mergeCell ref="D273:D277"/>
    <mergeCell ref="E273:E277"/>
    <mergeCell ref="F273:F277"/>
    <mergeCell ref="B271:B272"/>
    <mergeCell ref="C271:C272"/>
    <mergeCell ref="D271:D272"/>
    <mergeCell ref="E271:E272"/>
    <mergeCell ref="F271:F272"/>
    <mergeCell ref="G271:G272"/>
    <mergeCell ref="A269:A270"/>
    <mergeCell ref="B269:B270"/>
    <mergeCell ref="C269:C270"/>
    <mergeCell ref="D269:D270"/>
    <mergeCell ref="E269:E270"/>
    <mergeCell ref="F269:F270"/>
    <mergeCell ref="F258:F262"/>
    <mergeCell ref="A263:A268"/>
    <mergeCell ref="B263:B268"/>
    <mergeCell ref="C263:C268"/>
    <mergeCell ref="D263:D268"/>
    <mergeCell ref="E263:E268"/>
    <mergeCell ref="F263:F268"/>
    <mergeCell ref="B241:B245"/>
    <mergeCell ref="D241:D245"/>
    <mergeCell ref="B247:B251"/>
    <mergeCell ref="D247:D251"/>
    <mergeCell ref="A253:M257"/>
    <mergeCell ref="A258:A262"/>
    <mergeCell ref="B258:B262"/>
    <mergeCell ref="C258:C262"/>
    <mergeCell ref="D258:D262"/>
    <mergeCell ref="E258:E262"/>
    <mergeCell ref="E223:E227"/>
    <mergeCell ref="F223:F227"/>
    <mergeCell ref="B229:B233"/>
    <mergeCell ref="D229:D233"/>
    <mergeCell ref="F229:F232"/>
    <mergeCell ref="B235:B239"/>
    <mergeCell ref="D235:D239"/>
    <mergeCell ref="B217:B221"/>
    <mergeCell ref="D217:D221"/>
    <mergeCell ref="A223:A227"/>
    <mergeCell ref="B223:B227"/>
    <mergeCell ref="C223:C227"/>
    <mergeCell ref="D223:D227"/>
    <mergeCell ref="G210:G211"/>
    <mergeCell ref="A212:A216"/>
    <mergeCell ref="B212:B216"/>
    <mergeCell ref="C212:C216"/>
    <mergeCell ref="D212:D216"/>
    <mergeCell ref="E212:E216"/>
    <mergeCell ref="F212:F216"/>
    <mergeCell ref="A210:A211"/>
    <mergeCell ref="B210:B211"/>
    <mergeCell ref="C210:C211"/>
    <mergeCell ref="D210:D211"/>
    <mergeCell ref="E210:E211"/>
    <mergeCell ref="F210:F211"/>
    <mergeCell ref="A205:A209"/>
    <mergeCell ref="B205:B209"/>
    <mergeCell ref="C205:C209"/>
    <mergeCell ref="D205:D209"/>
    <mergeCell ref="E205:E209"/>
    <mergeCell ref="F205:F209"/>
    <mergeCell ref="H196:H199"/>
    <mergeCell ref="M196:M199"/>
    <mergeCell ref="A200:A204"/>
    <mergeCell ref="B200:B204"/>
    <mergeCell ref="C200:C204"/>
    <mergeCell ref="D200:D204"/>
    <mergeCell ref="E200:E204"/>
    <mergeCell ref="F200:F204"/>
    <mergeCell ref="B196:B199"/>
    <mergeCell ref="C196:C199"/>
    <mergeCell ref="D196:D199"/>
    <mergeCell ref="E196:E199"/>
    <mergeCell ref="F196:F199"/>
    <mergeCell ref="G196:G199"/>
    <mergeCell ref="A191:A195"/>
    <mergeCell ref="B191:B195"/>
    <mergeCell ref="C191:C195"/>
    <mergeCell ref="D191:D195"/>
    <mergeCell ref="E191:E195"/>
    <mergeCell ref="F191:F195"/>
    <mergeCell ref="A186:A190"/>
    <mergeCell ref="B186:B190"/>
    <mergeCell ref="C186:C190"/>
    <mergeCell ref="D186:D190"/>
    <mergeCell ref="E186:E190"/>
    <mergeCell ref="F186:F190"/>
    <mergeCell ref="G178:G179"/>
    <mergeCell ref="H178:H179"/>
    <mergeCell ref="M178:M179"/>
    <mergeCell ref="A180:A184"/>
    <mergeCell ref="B180:B184"/>
    <mergeCell ref="C180:C184"/>
    <mergeCell ref="D180:D184"/>
    <mergeCell ref="E180:E184"/>
    <mergeCell ref="F180:F184"/>
    <mergeCell ref="A178:A179"/>
    <mergeCell ref="B178:B179"/>
    <mergeCell ref="C178:C179"/>
    <mergeCell ref="D178:D179"/>
    <mergeCell ref="E178:E179"/>
    <mergeCell ref="F178:F179"/>
    <mergeCell ref="G171:G172"/>
    <mergeCell ref="H171:H172"/>
    <mergeCell ref="M171:M172"/>
    <mergeCell ref="A173:A177"/>
    <mergeCell ref="B173:B177"/>
    <mergeCell ref="C173:C177"/>
    <mergeCell ref="D173:D177"/>
    <mergeCell ref="E173:E177"/>
    <mergeCell ref="F173:F177"/>
    <mergeCell ref="A171:A172"/>
    <mergeCell ref="B171:B172"/>
    <mergeCell ref="C171:C172"/>
    <mergeCell ref="D171:D172"/>
    <mergeCell ref="E171:E172"/>
    <mergeCell ref="F171:F172"/>
    <mergeCell ref="A166:A170"/>
    <mergeCell ref="B166:B170"/>
    <mergeCell ref="C166:C170"/>
    <mergeCell ref="D166:D170"/>
    <mergeCell ref="E166:E170"/>
    <mergeCell ref="F166:F170"/>
    <mergeCell ref="A161:A165"/>
    <mergeCell ref="B161:B165"/>
    <mergeCell ref="C161:C165"/>
    <mergeCell ref="D161:D165"/>
    <mergeCell ref="E161:E165"/>
    <mergeCell ref="F161:F165"/>
    <mergeCell ref="G153:G154"/>
    <mergeCell ref="H153:H154"/>
    <mergeCell ref="M153:M154"/>
    <mergeCell ref="A155:A159"/>
    <mergeCell ref="B155:B159"/>
    <mergeCell ref="C155:C159"/>
    <mergeCell ref="D155:D159"/>
    <mergeCell ref="E155:E159"/>
    <mergeCell ref="F155:F159"/>
    <mergeCell ref="A153:A154"/>
    <mergeCell ref="B153:B154"/>
    <mergeCell ref="C153:C154"/>
    <mergeCell ref="D153:D154"/>
    <mergeCell ref="E153:E154"/>
    <mergeCell ref="F153:F154"/>
    <mergeCell ref="H146:H147"/>
    <mergeCell ref="M146:M147"/>
    <mergeCell ref="A148:A152"/>
    <mergeCell ref="B148:B152"/>
    <mergeCell ref="C148:C152"/>
    <mergeCell ref="D148:D152"/>
    <mergeCell ref="E148:E152"/>
    <mergeCell ref="F148:F152"/>
    <mergeCell ref="B146:B147"/>
    <mergeCell ref="C146:C147"/>
    <mergeCell ref="D146:D147"/>
    <mergeCell ref="E146:E147"/>
    <mergeCell ref="F146:F147"/>
    <mergeCell ref="G146:G147"/>
    <mergeCell ref="A141:A145"/>
    <mergeCell ref="B141:B145"/>
    <mergeCell ref="C141:C145"/>
    <mergeCell ref="D141:D145"/>
    <mergeCell ref="E141:E145"/>
    <mergeCell ref="F141:F145"/>
    <mergeCell ref="A127:A131"/>
    <mergeCell ref="B127:B140"/>
    <mergeCell ref="C127:C140"/>
    <mergeCell ref="D127:D140"/>
    <mergeCell ref="E127:E140"/>
    <mergeCell ref="F127:F140"/>
    <mergeCell ref="A122:A126"/>
    <mergeCell ref="B122:B126"/>
    <mergeCell ref="C122:C126"/>
    <mergeCell ref="D122:D126"/>
    <mergeCell ref="E122:E126"/>
    <mergeCell ref="F122:F126"/>
    <mergeCell ref="A117:A121"/>
    <mergeCell ref="B117:B121"/>
    <mergeCell ref="C117:C121"/>
    <mergeCell ref="D117:D121"/>
    <mergeCell ref="E117:E121"/>
    <mergeCell ref="F117:F121"/>
    <mergeCell ref="A115:A116"/>
    <mergeCell ref="B115:B116"/>
    <mergeCell ref="C115:C116"/>
    <mergeCell ref="D115:D116"/>
    <mergeCell ref="E115:E116"/>
    <mergeCell ref="F115:F116"/>
    <mergeCell ref="F105:F109"/>
    <mergeCell ref="A110:A114"/>
    <mergeCell ref="B110:B114"/>
    <mergeCell ref="C110:C114"/>
    <mergeCell ref="D110:D114"/>
    <mergeCell ref="E110:E114"/>
    <mergeCell ref="F110:F114"/>
    <mergeCell ref="G100:G101"/>
    <mergeCell ref="H100:H101"/>
    <mergeCell ref="M100:M101"/>
    <mergeCell ref="B102:B104"/>
    <mergeCell ref="D102:D104"/>
    <mergeCell ref="A105:A109"/>
    <mergeCell ref="B105:B109"/>
    <mergeCell ref="C105:C109"/>
    <mergeCell ref="D105:D109"/>
    <mergeCell ref="E105:E109"/>
    <mergeCell ref="A100:A101"/>
    <mergeCell ref="B100:B101"/>
    <mergeCell ref="C100:C101"/>
    <mergeCell ref="D100:D101"/>
    <mergeCell ref="E100:E101"/>
    <mergeCell ref="F100:F101"/>
    <mergeCell ref="A95:A99"/>
    <mergeCell ref="B95:B99"/>
    <mergeCell ref="C95:C99"/>
    <mergeCell ref="D95:D99"/>
    <mergeCell ref="E95:E99"/>
    <mergeCell ref="F95:F99"/>
    <mergeCell ref="G87:G88"/>
    <mergeCell ref="H87:H88"/>
    <mergeCell ref="M87:M88"/>
    <mergeCell ref="A89:A93"/>
    <mergeCell ref="B89:B93"/>
    <mergeCell ref="C89:C93"/>
    <mergeCell ref="D89:D93"/>
    <mergeCell ref="E89:E93"/>
    <mergeCell ref="F89:F93"/>
    <mergeCell ref="A87:A88"/>
    <mergeCell ref="B87:B88"/>
    <mergeCell ref="C87:C88"/>
    <mergeCell ref="D87:D88"/>
    <mergeCell ref="E87:E88"/>
    <mergeCell ref="F87:F88"/>
    <mergeCell ref="A82:A86"/>
    <mergeCell ref="B82:B86"/>
    <mergeCell ref="C82:C86"/>
    <mergeCell ref="D82:D86"/>
    <mergeCell ref="E82:E86"/>
    <mergeCell ref="F82:F86"/>
    <mergeCell ref="A80:A81"/>
    <mergeCell ref="B80:B81"/>
    <mergeCell ref="C80:C81"/>
    <mergeCell ref="D80:D81"/>
    <mergeCell ref="E80:E81"/>
    <mergeCell ref="F80:F81"/>
    <mergeCell ref="A75:A79"/>
    <mergeCell ref="B75:B79"/>
    <mergeCell ref="C75:C79"/>
    <mergeCell ref="D75:D79"/>
    <mergeCell ref="E75:E79"/>
    <mergeCell ref="F75:F79"/>
    <mergeCell ref="A69:A73"/>
    <mergeCell ref="B69:B73"/>
    <mergeCell ref="C69:C73"/>
    <mergeCell ref="D69:D73"/>
    <mergeCell ref="E69:E73"/>
    <mergeCell ref="F69:F73"/>
    <mergeCell ref="A67:A68"/>
    <mergeCell ref="B67:B68"/>
    <mergeCell ref="C67:C68"/>
    <mergeCell ref="D67:D68"/>
    <mergeCell ref="E67:E68"/>
    <mergeCell ref="F67:F68"/>
    <mergeCell ref="A62:A66"/>
    <mergeCell ref="B62:B66"/>
    <mergeCell ref="C62:C66"/>
    <mergeCell ref="D62:D66"/>
    <mergeCell ref="E62:E66"/>
    <mergeCell ref="F62:F66"/>
    <mergeCell ref="G54:G55"/>
    <mergeCell ref="H54:H55"/>
    <mergeCell ref="M54:M55"/>
    <mergeCell ref="A56:A60"/>
    <mergeCell ref="B56:B60"/>
    <mergeCell ref="C56:C60"/>
    <mergeCell ref="D56:D60"/>
    <mergeCell ref="E56:E60"/>
    <mergeCell ref="F56:F60"/>
    <mergeCell ref="A54:A55"/>
    <mergeCell ref="B54:B55"/>
    <mergeCell ref="C54:C55"/>
    <mergeCell ref="D54:D55"/>
    <mergeCell ref="E54:E55"/>
    <mergeCell ref="F54:F55"/>
    <mergeCell ref="A49:A53"/>
    <mergeCell ref="B49:B53"/>
    <mergeCell ref="C49:C53"/>
    <mergeCell ref="D49:D53"/>
    <mergeCell ref="E49:E53"/>
    <mergeCell ref="F49:F53"/>
    <mergeCell ref="A43:A47"/>
    <mergeCell ref="B43:B47"/>
    <mergeCell ref="C43:C47"/>
    <mergeCell ref="D43:D47"/>
    <mergeCell ref="E43:E47"/>
    <mergeCell ref="F43:F47"/>
    <mergeCell ref="A40:A41"/>
    <mergeCell ref="B40:B41"/>
    <mergeCell ref="C40:C41"/>
    <mergeCell ref="D40:D41"/>
    <mergeCell ref="E40:E41"/>
    <mergeCell ref="F40:F41"/>
    <mergeCell ref="A35:A39"/>
    <mergeCell ref="B35:B39"/>
    <mergeCell ref="C35:C39"/>
    <mergeCell ref="D35:D39"/>
    <mergeCell ref="E35:E39"/>
    <mergeCell ref="F35:F39"/>
    <mergeCell ref="G30:G31"/>
    <mergeCell ref="H30:H31"/>
    <mergeCell ref="M30:M31"/>
    <mergeCell ref="G32:G34"/>
    <mergeCell ref="H32:H34"/>
    <mergeCell ref="M32:M34"/>
    <mergeCell ref="A30:A34"/>
    <mergeCell ref="B30:B34"/>
    <mergeCell ref="C30:C34"/>
    <mergeCell ref="D30:D34"/>
    <mergeCell ref="E30:E34"/>
    <mergeCell ref="F30:F34"/>
    <mergeCell ref="A25:A29"/>
    <mergeCell ref="B25:B29"/>
    <mergeCell ref="C25:C29"/>
    <mergeCell ref="D25:D29"/>
    <mergeCell ref="E25:E29"/>
    <mergeCell ref="F25:F29"/>
    <mergeCell ref="A19:A23"/>
    <mergeCell ref="B19:B23"/>
    <mergeCell ref="C19:C23"/>
    <mergeCell ref="D19:D23"/>
    <mergeCell ref="E19:E23"/>
    <mergeCell ref="F19:F23"/>
    <mergeCell ref="E6:F6"/>
    <mergeCell ref="G6:M6"/>
    <mergeCell ref="A9:M13"/>
    <mergeCell ref="A14:A18"/>
    <mergeCell ref="B14:B18"/>
    <mergeCell ref="C14:C18"/>
    <mergeCell ref="D14:D18"/>
    <mergeCell ref="E14:E18"/>
    <mergeCell ref="F14:F18"/>
    <mergeCell ref="H210:H211"/>
    <mergeCell ref="M210:M211"/>
    <mergeCell ref="A2:M2"/>
    <mergeCell ref="A3:M3"/>
    <mergeCell ref="A4:M4"/>
    <mergeCell ref="A5:M5"/>
    <mergeCell ref="A6:A7"/>
    <mergeCell ref="B6:B7"/>
    <mergeCell ref="C6:C7"/>
    <mergeCell ref="D6:D7"/>
  </mergeCells>
  <printOptions horizontalCentered="1"/>
  <pageMargins left="0.196527777777778" right="0.196527777777778" top="0.196527777777778" bottom="0.196527777777778" header="0.511811023622047" footer="0.196527777777778"/>
  <pageSetup paperSize="9" scale="30" orientation="portrait" horizontalDpi="300" verticalDpi="300" r:id="rId1"/>
  <headerFooter differentFirst="1"/>
  <rowBreaks count="6" manualBreakCount="6">
    <brk id="53" max="12" man="1"/>
    <brk id="94" max="12" man="1"/>
    <brk id="172" max="12" man="1"/>
    <brk id="199" max="12" man="1"/>
    <brk id="272" max="12" man="1"/>
    <brk id="316"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J226"/>
  <sheetViews>
    <sheetView showGridLines="0" view="pageBreakPreview" topLeftCell="A196" zoomScale="70" zoomScaleNormal="78" zoomScaleSheetLayoutView="70" zoomScalePageLayoutView="83" workbookViewId="0">
      <selection activeCell="AE212" sqref="AE212"/>
    </sheetView>
  </sheetViews>
  <sheetFormatPr defaultColWidth="9.140625" defaultRowHeight="15.75" x14ac:dyDescent="0.25"/>
  <cols>
    <col min="1" max="1" width="6.42578125" style="2" customWidth="1"/>
    <col min="2" max="2" width="60" style="10" customWidth="1"/>
    <col min="3" max="3" width="19.28515625" style="10" customWidth="1"/>
    <col min="4" max="4" width="72.42578125" style="11" customWidth="1"/>
    <col min="5" max="5" width="17" style="10" customWidth="1"/>
    <col min="6" max="6" width="33.28515625" style="10" customWidth="1"/>
    <col min="7" max="7" width="29.42578125" style="10" customWidth="1"/>
    <col min="8" max="8" width="18.28515625" style="9" customWidth="1"/>
    <col min="9" max="9" width="17.85546875" style="529" hidden="1" customWidth="1"/>
    <col min="10" max="10" width="15.42578125" style="529" hidden="1" customWidth="1"/>
    <col min="11" max="11" width="14.28515625" style="529" hidden="1" customWidth="1"/>
    <col min="12" max="12" width="16.42578125" style="529" hidden="1" customWidth="1"/>
    <col min="13" max="13" width="18.7109375" style="529" hidden="1" customWidth="1"/>
    <col min="14" max="14" width="33.5703125" style="9" hidden="1" customWidth="1"/>
    <col min="15" max="15" width="19.5703125" style="528" customWidth="1"/>
    <col min="16" max="16" width="23" style="2" hidden="1" customWidth="1"/>
    <col min="17" max="17" width="9.140625" style="2"/>
    <col min="18" max="20" width="11.5703125" style="2" hidden="1" customWidth="1"/>
    <col min="21" max="21" width="11.28515625" style="2" hidden="1" customWidth="1"/>
    <col min="22" max="22" width="10.5703125" style="2" hidden="1" customWidth="1"/>
    <col min="23" max="23" width="11.5703125" style="2" hidden="1" customWidth="1"/>
    <col min="24" max="25" width="0" style="2" hidden="1" customWidth="1"/>
    <col min="26" max="1024" width="9.140625" style="2"/>
    <col min="1025" max="16384" width="9.140625" style="1"/>
  </cols>
  <sheetData>
    <row r="1" spans="1:15" hidden="1" x14ac:dyDescent="0.25">
      <c r="B1" s="629"/>
      <c r="C1" s="629"/>
      <c r="D1" s="629"/>
      <c r="E1" s="629"/>
      <c r="F1" s="629"/>
      <c r="G1" s="629"/>
      <c r="H1" s="629"/>
      <c r="I1" s="629"/>
      <c r="J1" s="629"/>
      <c r="K1" s="629"/>
      <c r="L1" s="629"/>
      <c r="M1" s="629"/>
    </row>
    <row r="2" spans="1:15" s="2" customFormat="1" ht="18" customHeight="1" x14ac:dyDescent="0.25">
      <c r="A2" s="628" t="s">
        <v>276</v>
      </c>
      <c r="B2" s="628"/>
      <c r="C2" s="628"/>
      <c r="D2" s="628"/>
      <c r="E2" s="628"/>
      <c r="F2" s="628"/>
      <c r="G2" s="628"/>
      <c r="H2" s="628"/>
      <c r="I2" s="628"/>
      <c r="J2" s="628"/>
      <c r="K2" s="628"/>
      <c r="L2" s="628"/>
      <c r="M2" s="628"/>
    </row>
    <row r="3" spans="1:15" s="2" customFormat="1" ht="18" customHeight="1" x14ac:dyDescent="0.25">
      <c r="A3" s="525" t="s">
        <v>956</v>
      </c>
      <c r="B3" s="525"/>
      <c r="C3" s="525"/>
      <c r="D3" s="525"/>
      <c r="E3" s="525"/>
      <c r="F3" s="525"/>
      <c r="G3" s="525"/>
      <c r="H3" s="525"/>
      <c r="I3" s="525"/>
      <c r="J3" s="525"/>
      <c r="K3" s="525"/>
      <c r="L3" s="525"/>
      <c r="M3" s="525"/>
    </row>
    <row r="4" spans="1:15" s="2" customFormat="1" ht="18.75" customHeight="1" x14ac:dyDescent="0.25">
      <c r="A4" s="525" t="s">
        <v>274</v>
      </c>
      <c r="B4" s="525"/>
      <c r="C4" s="525"/>
      <c r="D4" s="525"/>
      <c r="E4" s="525"/>
      <c r="F4" s="525"/>
      <c r="G4" s="525"/>
      <c r="H4" s="525"/>
      <c r="I4" s="525"/>
      <c r="J4" s="525"/>
      <c r="K4" s="525"/>
      <c r="L4" s="525"/>
      <c r="M4" s="525"/>
    </row>
    <row r="5" spans="1:15" s="2" customFormat="1" ht="18.75" customHeight="1" x14ac:dyDescent="0.25">
      <c r="A5" s="627" t="s">
        <v>955</v>
      </c>
      <c r="B5" s="627"/>
      <c r="C5" s="627"/>
      <c r="D5" s="627"/>
      <c r="E5" s="627"/>
      <c r="F5" s="627"/>
      <c r="G5" s="627"/>
      <c r="H5" s="627"/>
      <c r="I5" s="627"/>
      <c r="J5" s="627"/>
      <c r="K5" s="627"/>
      <c r="L5" s="627"/>
      <c r="M5" s="627"/>
    </row>
    <row r="6" spans="1:15" ht="54" customHeight="1" x14ac:dyDescent="0.25">
      <c r="A6" s="467" t="s">
        <v>272</v>
      </c>
      <c r="B6" s="578" t="s">
        <v>271</v>
      </c>
      <c r="C6" s="578" t="s">
        <v>270</v>
      </c>
      <c r="D6" s="578" t="s">
        <v>269</v>
      </c>
      <c r="E6" s="539" t="s">
        <v>268</v>
      </c>
      <c r="F6" s="539"/>
      <c r="G6" s="626" t="s">
        <v>267</v>
      </c>
      <c r="H6" s="626"/>
      <c r="I6" s="626"/>
      <c r="J6" s="626"/>
      <c r="K6" s="626"/>
      <c r="L6" s="626"/>
      <c r="M6" s="626"/>
      <c r="N6" s="626"/>
      <c r="O6" s="626"/>
    </row>
    <row r="7" spans="1:15" ht="48" customHeight="1" x14ac:dyDescent="0.25">
      <c r="A7" s="467"/>
      <c r="B7" s="578"/>
      <c r="C7" s="578"/>
      <c r="D7" s="578"/>
      <c r="E7" s="549" t="s">
        <v>266</v>
      </c>
      <c r="F7" s="549" t="s">
        <v>265</v>
      </c>
      <c r="G7" s="571" t="s">
        <v>400</v>
      </c>
      <c r="H7" s="549" t="s">
        <v>263</v>
      </c>
      <c r="I7" s="549"/>
      <c r="J7" s="549"/>
      <c r="K7" s="549"/>
      <c r="L7" s="549"/>
      <c r="M7" s="625" t="s">
        <v>262</v>
      </c>
      <c r="N7" s="624"/>
      <c r="O7" s="623" t="s">
        <v>262</v>
      </c>
    </row>
    <row r="8" spans="1:15" ht="14.25" customHeight="1" x14ac:dyDescent="0.25">
      <c r="A8" s="496">
        <v>1</v>
      </c>
      <c r="B8" s="602">
        <v>2</v>
      </c>
      <c r="C8" s="602">
        <v>3</v>
      </c>
      <c r="D8" s="602">
        <v>4</v>
      </c>
      <c r="E8" s="602">
        <v>5</v>
      </c>
      <c r="F8" s="602">
        <v>6</v>
      </c>
      <c r="G8" s="602">
        <v>7</v>
      </c>
      <c r="H8" s="602">
        <v>8</v>
      </c>
      <c r="I8" s="602"/>
      <c r="J8" s="602"/>
      <c r="K8" s="602"/>
      <c r="L8" s="602"/>
      <c r="M8" s="602"/>
      <c r="N8" s="622"/>
      <c r="O8" s="621">
        <v>9</v>
      </c>
    </row>
    <row r="9" spans="1:15" s="600" customFormat="1" ht="12.75" customHeight="1" x14ac:dyDescent="0.25">
      <c r="A9" s="620" t="s">
        <v>954</v>
      </c>
      <c r="B9" s="620"/>
      <c r="C9" s="620"/>
      <c r="D9" s="620"/>
      <c r="E9" s="620"/>
      <c r="F9" s="620"/>
      <c r="G9" s="620"/>
      <c r="H9" s="620"/>
      <c r="I9" s="620"/>
      <c r="J9" s="620"/>
      <c r="K9" s="620"/>
      <c r="L9" s="620"/>
      <c r="M9" s="620"/>
      <c r="N9" s="620"/>
      <c r="O9" s="620"/>
    </row>
    <row r="10" spans="1:15" s="600" customFormat="1" ht="12.75" customHeight="1" x14ac:dyDescent="0.25">
      <c r="A10" s="620"/>
      <c r="B10" s="620"/>
      <c r="C10" s="620"/>
      <c r="D10" s="620"/>
      <c r="E10" s="620"/>
      <c r="F10" s="620"/>
      <c r="G10" s="620"/>
      <c r="H10" s="620"/>
      <c r="I10" s="620"/>
      <c r="J10" s="620"/>
      <c r="K10" s="620"/>
      <c r="L10" s="620"/>
      <c r="M10" s="620"/>
      <c r="N10" s="620"/>
      <c r="O10" s="620"/>
    </row>
    <row r="11" spans="1:15" s="600" customFormat="1" ht="4.5" customHeight="1" x14ac:dyDescent="0.25">
      <c r="A11" s="620"/>
      <c r="B11" s="620"/>
      <c r="C11" s="620"/>
      <c r="D11" s="620"/>
      <c r="E11" s="620"/>
      <c r="F11" s="620"/>
      <c r="G11" s="620"/>
      <c r="H11" s="620"/>
      <c r="I11" s="620"/>
      <c r="J11" s="620"/>
      <c r="K11" s="620"/>
      <c r="L11" s="620"/>
      <c r="M11" s="620"/>
      <c r="N11" s="620"/>
      <c r="O11" s="620"/>
    </row>
    <row r="12" spans="1:15" s="600" customFormat="1" ht="12.75" customHeight="1" x14ac:dyDescent="0.25">
      <c r="A12" s="620"/>
      <c r="B12" s="620"/>
      <c r="C12" s="620"/>
      <c r="D12" s="620"/>
      <c r="E12" s="620"/>
      <c r="F12" s="620"/>
      <c r="G12" s="620"/>
      <c r="H12" s="620"/>
      <c r="I12" s="620"/>
      <c r="J12" s="620"/>
      <c r="K12" s="620"/>
      <c r="L12" s="620"/>
      <c r="M12" s="620"/>
      <c r="N12" s="620"/>
      <c r="O12" s="620"/>
    </row>
    <row r="13" spans="1:15" s="600" customFormat="1" ht="12.75" customHeight="1" x14ac:dyDescent="0.25">
      <c r="A13" s="620"/>
      <c r="B13" s="620"/>
      <c r="C13" s="620"/>
      <c r="D13" s="620"/>
      <c r="E13" s="620"/>
      <c r="F13" s="620"/>
      <c r="G13" s="620"/>
      <c r="H13" s="620"/>
      <c r="I13" s="620"/>
      <c r="J13" s="620"/>
      <c r="K13" s="620"/>
      <c r="L13" s="620"/>
      <c r="M13" s="620"/>
      <c r="N13" s="620"/>
      <c r="O13" s="620"/>
    </row>
    <row r="14" spans="1:15" ht="15.75" customHeight="1" x14ac:dyDescent="0.25">
      <c r="A14" s="562">
        <v>1</v>
      </c>
      <c r="B14" s="593" t="s">
        <v>953</v>
      </c>
      <c r="C14" s="619"/>
      <c r="D14" s="561" t="s">
        <v>918</v>
      </c>
      <c r="E14" s="608" t="s">
        <v>642</v>
      </c>
      <c r="F14" s="608" t="s">
        <v>642</v>
      </c>
      <c r="G14" s="559" t="s">
        <v>5</v>
      </c>
      <c r="H14" s="558">
        <f>SUM(H15:H18)</f>
        <v>0</v>
      </c>
      <c r="I14" s="558"/>
      <c r="J14" s="558"/>
      <c r="K14" s="558"/>
      <c r="L14" s="558"/>
      <c r="M14" s="558"/>
      <c r="N14" s="557"/>
      <c r="O14" s="558">
        <f>SUM(O15:O18)</f>
        <v>0</v>
      </c>
    </row>
    <row r="15" spans="1:15" x14ac:dyDescent="0.25">
      <c r="A15" s="562"/>
      <c r="B15" s="593"/>
      <c r="C15" s="612"/>
      <c r="D15" s="561"/>
      <c r="E15" s="608"/>
      <c r="F15" s="608"/>
      <c r="G15" s="559" t="s">
        <v>4</v>
      </c>
      <c r="H15" s="558">
        <v>0</v>
      </c>
      <c r="I15" s="558"/>
      <c r="J15" s="558"/>
      <c r="K15" s="558"/>
      <c r="L15" s="558"/>
      <c r="M15" s="558"/>
      <c r="N15" s="557"/>
      <c r="O15" s="558">
        <v>0</v>
      </c>
    </row>
    <row r="16" spans="1:15" x14ac:dyDescent="0.25">
      <c r="A16" s="562"/>
      <c r="B16" s="593"/>
      <c r="C16" s="612" t="s">
        <v>642</v>
      </c>
      <c r="D16" s="561"/>
      <c r="E16" s="608"/>
      <c r="F16" s="608"/>
      <c r="G16" s="559" t="s">
        <v>3</v>
      </c>
      <c r="H16" s="558">
        <v>0</v>
      </c>
      <c r="I16" s="558"/>
      <c r="J16" s="558"/>
      <c r="K16" s="558"/>
      <c r="L16" s="558"/>
      <c r="M16" s="558"/>
      <c r="N16" s="557"/>
      <c r="O16" s="558">
        <v>0</v>
      </c>
    </row>
    <row r="17" spans="1:25" x14ac:dyDescent="0.25">
      <c r="A17" s="562"/>
      <c r="B17" s="593"/>
      <c r="C17" s="612"/>
      <c r="D17" s="561"/>
      <c r="E17" s="608"/>
      <c r="F17" s="608"/>
      <c r="G17" s="559" t="s">
        <v>2</v>
      </c>
      <c r="H17" s="558">
        <f>I17+J17+L17</f>
        <v>0</v>
      </c>
      <c r="I17" s="599"/>
      <c r="J17" s="599"/>
      <c r="K17" s="558"/>
      <c r="L17" s="558"/>
      <c r="M17" s="558"/>
      <c r="N17" s="557"/>
      <c r="O17" s="558">
        <f>P17+Q17+S17</f>
        <v>0</v>
      </c>
    </row>
    <row r="18" spans="1:25" x14ac:dyDescent="0.25">
      <c r="A18" s="562"/>
      <c r="B18" s="593"/>
      <c r="C18" s="618"/>
      <c r="D18" s="561"/>
      <c r="E18" s="608"/>
      <c r="F18" s="608"/>
      <c r="G18" s="559" t="s">
        <v>1</v>
      </c>
      <c r="H18" s="558">
        <v>0</v>
      </c>
      <c r="I18" s="558"/>
      <c r="J18" s="558"/>
      <c r="K18" s="558"/>
      <c r="L18" s="558"/>
      <c r="M18" s="558"/>
      <c r="N18" s="557"/>
      <c r="O18" s="558">
        <v>0</v>
      </c>
    </row>
    <row r="19" spans="1:25" ht="15.75" customHeight="1" x14ac:dyDescent="0.25">
      <c r="A19" s="472" t="s">
        <v>43</v>
      </c>
      <c r="B19" s="554" t="s">
        <v>952</v>
      </c>
      <c r="C19" s="617"/>
      <c r="D19" s="554" t="s">
        <v>918</v>
      </c>
      <c r="E19" s="542">
        <v>44926</v>
      </c>
      <c r="F19" s="542" t="s">
        <v>23</v>
      </c>
      <c r="G19" s="552" t="s">
        <v>5</v>
      </c>
      <c r="H19" s="546">
        <f>I19+J19+K19+L19+M19</f>
        <v>0</v>
      </c>
      <c r="I19" s="546"/>
      <c r="J19" s="546"/>
      <c r="K19" s="546"/>
      <c r="L19" s="546"/>
      <c r="M19" s="546"/>
      <c r="N19" s="592"/>
      <c r="O19" s="546">
        <f>P19+Q19+R19+S19+T19</f>
        <v>0</v>
      </c>
    </row>
    <row r="20" spans="1:25" x14ac:dyDescent="0.25">
      <c r="A20" s="472"/>
      <c r="B20" s="554"/>
      <c r="C20" s="616"/>
      <c r="D20" s="554"/>
      <c r="E20" s="542"/>
      <c r="F20" s="542"/>
      <c r="G20" s="552" t="s">
        <v>4</v>
      </c>
      <c r="H20" s="546">
        <f>I20+J20+K20+L20+M20</f>
        <v>0</v>
      </c>
      <c r="I20" s="546"/>
      <c r="J20" s="546"/>
      <c r="K20" s="546"/>
      <c r="L20" s="546"/>
      <c r="M20" s="546"/>
      <c r="N20" s="592"/>
      <c r="O20" s="546">
        <f>P20+Q20+R20+S20+T20</f>
        <v>0</v>
      </c>
    </row>
    <row r="21" spans="1:25" x14ac:dyDescent="0.25">
      <c r="A21" s="472"/>
      <c r="B21" s="554"/>
      <c r="C21" s="616" t="s">
        <v>17</v>
      </c>
      <c r="D21" s="554"/>
      <c r="E21" s="542"/>
      <c r="F21" s="542"/>
      <c r="G21" s="552" t="s">
        <v>3</v>
      </c>
      <c r="H21" s="546">
        <f>I21+J21+K21+L21+M21</f>
        <v>0</v>
      </c>
      <c r="I21" s="546"/>
      <c r="J21" s="546"/>
      <c r="K21" s="546"/>
      <c r="L21" s="546"/>
      <c r="M21" s="546"/>
      <c r="N21" s="592"/>
      <c r="O21" s="546">
        <f>P21+Q21+R21+S21+T21</f>
        <v>0</v>
      </c>
    </row>
    <row r="22" spans="1:25" x14ac:dyDescent="0.25">
      <c r="A22" s="472"/>
      <c r="B22" s="554"/>
      <c r="C22" s="616"/>
      <c r="D22" s="554"/>
      <c r="E22" s="542"/>
      <c r="F22" s="542"/>
      <c r="G22" s="552" t="s">
        <v>2</v>
      </c>
      <c r="H22" s="546">
        <f>I22+J22+K22+L22+M22</f>
        <v>0</v>
      </c>
      <c r="I22" s="546"/>
      <c r="J22" s="546"/>
      <c r="K22" s="546"/>
      <c r="L22" s="546"/>
      <c r="M22" s="546"/>
      <c r="N22" s="592"/>
      <c r="O22" s="546">
        <f>P22+Q22+R22+S22+T22</f>
        <v>0</v>
      </c>
    </row>
    <row r="23" spans="1:25" x14ac:dyDescent="0.25">
      <c r="A23" s="472"/>
      <c r="B23" s="554"/>
      <c r="C23" s="615"/>
      <c r="D23" s="554"/>
      <c r="E23" s="542"/>
      <c r="F23" s="542"/>
      <c r="G23" s="552" t="s">
        <v>1</v>
      </c>
      <c r="H23" s="546">
        <f>I23+J23+K23+L23+M23</f>
        <v>0</v>
      </c>
      <c r="I23" s="546"/>
      <c r="J23" s="546"/>
      <c r="K23" s="546"/>
      <c r="L23" s="546"/>
      <c r="M23" s="546"/>
      <c r="N23" s="592"/>
      <c r="O23" s="546">
        <f>P23+Q23+R23+S23+T23</f>
        <v>0</v>
      </c>
    </row>
    <row r="24" spans="1:25" ht="63" x14ac:dyDescent="0.25">
      <c r="A24" s="496"/>
      <c r="B24" s="596" t="s">
        <v>951</v>
      </c>
      <c r="C24" s="549" t="s">
        <v>17</v>
      </c>
      <c r="D24" s="541" t="s">
        <v>918</v>
      </c>
      <c r="E24" s="565">
        <v>44926</v>
      </c>
      <c r="F24" s="565" t="s">
        <v>23</v>
      </c>
      <c r="G24" s="549" t="s">
        <v>642</v>
      </c>
      <c r="H24" s="549" t="s">
        <v>642</v>
      </c>
      <c r="I24" s="549" t="s">
        <v>642</v>
      </c>
      <c r="J24" s="549" t="s">
        <v>642</v>
      </c>
      <c r="K24" s="549" t="s">
        <v>642</v>
      </c>
      <c r="L24" s="549" t="s">
        <v>642</v>
      </c>
      <c r="M24" s="549" t="s">
        <v>642</v>
      </c>
      <c r="N24" s="549" t="s">
        <v>642</v>
      </c>
      <c r="O24" s="549" t="s">
        <v>642</v>
      </c>
    </row>
    <row r="25" spans="1:25" ht="15.75" customHeight="1" x14ac:dyDescent="0.25">
      <c r="A25" s="610" t="s">
        <v>950</v>
      </c>
      <c r="B25" s="590" t="s">
        <v>949</v>
      </c>
      <c r="C25" s="614"/>
      <c r="D25" s="590" t="s">
        <v>948</v>
      </c>
      <c r="E25" s="608" t="s">
        <v>642</v>
      </c>
      <c r="F25" s="608" t="s">
        <v>642</v>
      </c>
      <c r="G25" s="559" t="s">
        <v>5</v>
      </c>
      <c r="H25" s="558">
        <f>SUM(H26:H29)</f>
        <v>215153.19999999998</v>
      </c>
      <c r="I25" s="558">
        <f>SUM(I26:I29)</f>
        <v>0</v>
      </c>
      <c r="J25" s="558">
        <f>SUM(J26:J29)</f>
        <v>0</v>
      </c>
      <c r="K25" s="558">
        <f>SUM(K26:K29)</f>
        <v>0</v>
      </c>
      <c r="L25" s="558">
        <f>SUM(L26:L29)</f>
        <v>0</v>
      </c>
      <c r="M25" s="558">
        <f>SUM(M26:M29)</f>
        <v>32252.6</v>
      </c>
      <c r="N25" s="558">
        <f>SUM(N26:N29)</f>
        <v>0</v>
      </c>
      <c r="O25" s="558">
        <f>SUM(O26:O29)</f>
        <v>147698.89024000001</v>
      </c>
    </row>
    <row r="26" spans="1:25" ht="31.5" x14ac:dyDescent="0.25">
      <c r="A26" s="610"/>
      <c r="B26" s="590"/>
      <c r="C26" s="611"/>
      <c r="D26" s="590"/>
      <c r="E26" s="608"/>
      <c r="F26" s="608"/>
      <c r="G26" s="613" t="s">
        <v>835</v>
      </c>
      <c r="H26" s="558">
        <f>H31+H38</f>
        <v>173830.8</v>
      </c>
      <c r="I26" s="558">
        <f>I31+I38</f>
        <v>0</v>
      </c>
      <c r="J26" s="558">
        <f>J31+J38</f>
        <v>0</v>
      </c>
      <c r="K26" s="558">
        <f>K31+K38</f>
        <v>0</v>
      </c>
      <c r="L26" s="558">
        <f>L31+L38</f>
        <v>0</v>
      </c>
      <c r="M26" s="558">
        <f>M31+M38</f>
        <v>0</v>
      </c>
      <c r="N26" s="558">
        <f>N31+N38</f>
        <v>0</v>
      </c>
      <c r="O26" s="558">
        <f>O31+O38</f>
        <v>53212.3</v>
      </c>
    </row>
    <row r="27" spans="1:25" x14ac:dyDescent="0.25">
      <c r="A27" s="610"/>
      <c r="B27" s="590"/>
      <c r="C27" s="612" t="s">
        <v>642</v>
      </c>
      <c r="D27" s="590"/>
      <c r="E27" s="608"/>
      <c r="F27" s="608"/>
      <c r="G27" s="559" t="s">
        <v>3</v>
      </c>
      <c r="H27" s="558">
        <f>H32+H39</f>
        <v>7200.9</v>
      </c>
      <c r="I27" s="558">
        <f>I32+I39</f>
        <v>0</v>
      </c>
      <c r="J27" s="558">
        <f>J32+J39</f>
        <v>0</v>
      </c>
      <c r="K27" s="558">
        <f>K32+K39</f>
        <v>0</v>
      </c>
      <c r="L27" s="558">
        <f>L32+L39</f>
        <v>0</v>
      </c>
      <c r="M27" s="558">
        <f>M32+M39</f>
        <v>0</v>
      </c>
      <c r="N27" s="558">
        <f>N32+N39</f>
        <v>0</v>
      </c>
      <c r="O27" s="558">
        <f>O32+O39</f>
        <v>29299.090240000001</v>
      </c>
    </row>
    <row r="28" spans="1:25" x14ac:dyDescent="0.25">
      <c r="A28" s="610"/>
      <c r="B28" s="590"/>
      <c r="C28" s="611"/>
      <c r="D28" s="590"/>
      <c r="E28" s="608"/>
      <c r="F28" s="608"/>
      <c r="G28" s="559" t="s">
        <v>2</v>
      </c>
      <c r="H28" s="558">
        <f>H33+H40</f>
        <v>34121.5</v>
      </c>
      <c r="I28" s="558">
        <f>I33+I40</f>
        <v>0</v>
      </c>
      <c r="J28" s="558">
        <f>J33+J40</f>
        <v>0</v>
      </c>
      <c r="K28" s="558">
        <f>K33+K40</f>
        <v>0</v>
      </c>
      <c r="L28" s="558">
        <f>L33+L40</f>
        <v>0</v>
      </c>
      <c r="M28" s="558">
        <f>M33+M40</f>
        <v>32252.6</v>
      </c>
      <c r="N28" s="558">
        <f>N33+N40</f>
        <v>0</v>
      </c>
      <c r="O28" s="558">
        <f>O33+O40</f>
        <v>65187.5</v>
      </c>
    </row>
    <row r="29" spans="1:25" ht="27.75" customHeight="1" x14ac:dyDescent="0.25">
      <c r="A29" s="610"/>
      <c r="B29" s="590"/>
      <c r="C29" s="609"/>
      <c r="D29" s="590"/>
      <c r="E29" s="608"/>
      <c r="F29" s="608"/>
      <c r="G29" s="559" t="s">
        <v>1</v>
      </c>
      <c r="H29" s="558">
        <f>H34+H41</f>
        <v>0</v>
      </c>
      <c r="I29" s="558">
        <f>I34+I41</f>
        <v>0</v>
      </c>
      <c r="J29" s="558">
        <f>J34+J41</f>
        <v>0</v>
      </c>
      <c r="K29" s="558">
        <f>K34+K41</f>
        <v>0</v>
      </c>
      <c r="L29" s="558">
        <f>L34+L41</f>
        <v>0</v>
      </c>
      <c r="M29" s="558">
        <f>M34+M41</f>
        <v>0</v>
      </c>
      <c r="N29" s="558">
        <f>N34+N41</f>
        <v>0</v>
      </c>
      <c r="O29" s="558">
        <f>O34+O41</f>
        <v>0</v>
      </c>
    </row>
    <row r="30" spans="1:25" ht="18" customHeight="1" x14ac:dyDescent="0.25">
      <c r="A30" s="472" t="s">
        <v>34</v>
      </c>
      <c r="B30" s="554" t="s">
        <v>947</v>
      </c>
      <c r="C30" s="539" t="s">
        <v>17</v>
      </c>
      <c r="D30" s="572" t="s">
        <v>946</v>
      </c>
      <c r="E30" s="542">
        <v>44926</v>
      </c>
      <c r="F30" s="591" t="s">
        <v>945</v>
      </c>
      <c r="G30" s="552" t="s">
        <v>5</v>
      </c>
      <c r="H30" s="546">
        <f>SUM(H31:H34)</f>
        <v>169795.1</v>
      </c>
      <c r="I30" s="546">
        <f>SUM(I31:I34)</f>
        <v>0</v>
      </c>
      <c r="J30" s="546">
        <f>SUM(J31:J34)</f>
        <v>0</v>
      </c>
      <c r="K30" s="546">
        <f>SUM(K31:K34)</f>
        <v>0</v>
      </c>
      <c r="L30" s="546">
        <f>SUM(L31:L34)</f>
        <v>0</v>
      </c>
      <c r="M30" s="546">
        <f>SUM(M31:M34)</f>
        <v>31232.1</v>
      </c>
      <c r="N30" s="546">
        <f>SUM(N31:N34)</f>
        <v>0</v>
      </c>
      <c r="O30" s="546">
        <f>SUM(O31:O34)</f>
        <v>145559.39024000001</v>
      </c>
    </row>
    <row r="31" spans="1:25" ht="39.75" customHeight="1" x14ac:dyDescent="0.25">
      <c r="A31" s="472"/>
      <c r="B31" s="554"/>
      <c r="C31" s="539"/>
      <c r="D31" s="572"/>
      <c r="E31" s="542"/>
      <c r="F31" s="591"/>
      <c r="G31" s="603" t="s">
        <v>835</v>
      </c>
      <c r="H31" s="546">
        <v>136059.5</v>
      </c>
      <c r="I31" s="546">
        <v>0</v>
      </c>
      <c r="J31" s="546">
        <v>0</v>
      </c>
      <c r="K31" s="546">
        <v>0</v>
      </c>
      <c r="L31" s="546">
        <v>0</v>
      </c>
      <c r="M31" s="546">
        <v>0</v>
      </c>
      <c r="N31" s="11"/>
      <c r="O31" s="551">
        <v>53212.3</v>
      </c>
      <c r="X31" s="555"/>
      <c r="Y31" s="2">
        <v>51557.81</v>
      </c>
    </row>
    <row r="32" spans="1:25" ht="15.75" customHeight="1" x14ac:dyDescent="0.25">
      <c r="A32" s="472"/>
      <c r="B32" s="554"/>
      <c r="C32" s="539"/>
      <c r="D32" s="572"/>
      <c r="E32" s="542"/>
      <c r="F32" s="591"/>
      <c r="G32" s="552" t="s">
        <v>3</v>
      </c>
      <c r="H32" s="546">
        <v>5610.5</v>
      </c>
      <c r="I32" s="546">
        <v>0</v>
      </c>
      <c r="J32" s="546">
        <v>0</v>
      </c>
      <c r="K32" s="546">
        <v>0</v>
      </c>
      <c r="L32" s="546">
        <v>0</v>
      </c>
      <c r="M32" s="546">
        <v>0</v>
      </c>
      <c r="N32" s="11"/>
      <c r="O32" s="551">
        <v>27159.590240000001</v>
      </c>
      <c r="X32" s="555"/>
      <c r="Y32" s="2">
        <v>2069.88</v>
      </c>
    </row>
    <row r="33" spans="1:25" ht="15" customHeight="1" x14ac:dyDescent="0.25">
      <c r="A33" s="472"/>
      <c r="B33" s="554"/>
      <c r="C33" s="539"/>
      <c r="D33" s="572"/>
      <c r="E33" s="542"/>
      <c r="F33" s="591"/>
      <c r="G33" s="552" t="s">
        <v>2</v>
      </c>
      <c r="H33" s="546">
        <v>28125.1</v>
      </c>
      <c r="I33" s="546">
        <v>0</v>
      </c>
      <c r="J33" s="546">
        <v>0</v>
      </c>
      <c r="K33" s="546">
        <v>0</v>
      </c>
      <c r="L33" s="546">
        <v>0</v>
      </c>
      <c r="M33" s="546">
        <v>31232.1</v>
      </c>
      <c r="N33" s="11"/>
      <c r="O33" s="551">
        <v>65187.5</v>
      </c>
      <c r="X33" s="555"/>
      <c r="Y33" s="2">
        <v>518.47</v>
      </c>
    </row>
    <row r="34" spans="1:25" ht="135.75" customHeight="1" x14ac:dyDescent="0.25">
      <c r="A34" s="472"/>
      <c r="B34" s="554"/>
      <c r="C34" s="539"/>
      <c r="D34" s="572"/>
      <c r="E34" s="542"/>
      <c r="F34" s="591"/>
      <c r="G34" s="552" t="s">
        <v>1</v>
      </c>
      <c r="H34" s="546">
        <f>K34</f>
        <v>0</v>
      </c>
      <c r="I34" s="546">
        <v>0</v>
      </c>
      <c r="J34" s="546">
        <v>0</v>
      </c>
      <c r="K34" s="546">
        <v>0</v>
      </c>
      <c r="L34" s="546">
        <v>0</v>
      </c>
      <c r="M34" s="546">
        <v>0</v>
      </c>
      <c r="N34" s="11"/>
      <c r="O34" s="551">
        <v>0</v>
      </c>
    </row>
    <row r="35" spans="1:25" ht="72" customHeight="1" x14ac:dyDescent="0.25">
      <c r="A35" s="496"/>
      <c r="B35" s="603" t="s">
        <v>944</v>
      </c>
      <c r="C35" s="602" t="s">
        <v>21</v>
      </c>
      <c r="D35" s="541" t="s">
        <v>943</v>
      </c>
      <c r="E35" s="607">
        <v>44713</v>
      </c>
      <c r="F35" s="48" t="s">
        <v>942</v>
      </c>
      <c r="G35" s="549" t="s">
        <v>642</v>
      </c>
      <c r="H35" s="606" t="s">
        <v>642</v>
      </c>
      <c r="I35" s="606" t="s">
        <v>642</v>
      </c>
      <c r="J35" s="606" t="s">
        <v>642</v>
      </c>
      <c r="K35" s="606" t="s">
        <v>642</v>
      </c>
      <c r="L35" s="606" t="s">
        <v>642</v>
      </c>
      <c r="M35" s="606" t="s">
        <v>642</v>
      </c>
      <c r="N35" s="606" t="s">
        <v>642</v>
      </c>
      <c r="O35" s="606" t="s">
        <v>642</v>
      </c>
      <c r="U35" s="605"/>
    </row>
    <row r="36" spans="1:25" ht="214.5" customHeight="1" x14ac:dyDescent="0.25">
      <c r="A36" s="496"/>
      <c r="B36" s="603" t="s">
        <v>941</v>
      </c>
      <c r="C36" s="602" t="s">
        <v>17</v>
      </c>
      <c r="D36" s="541" t="s">
        <v>940</v>
      </c>
      <c r="E36" s="565">
        <v>44926</v>
      </c>
      <c r="F36" s="565" t="s">
        <v>939</v>
      </c>
      <c r="G36" s="549" t="s">
        <v>642</v>
      </c>
      <c r="H36" s="606" t="s">
        <v>642</v>
      </c>
      <c r="I36" s="606" t="s">
        <v>642</v>
      </c>
      <c r="J36" s="606" t="s">
        <v>642</v>
      </c>
      <c r="K36" s="606" t="s">
        <v>642</v>
      </c>
      <c r="L36" s="606" t="s">
        <v>642</v>
      </c>
      <c r="M36" s="606" t="s">
        <v>642</v>
      </c>
      <c r="N36" s="606" t="s">
        <v>642</v>
      </c>
      <c r="O36" s="606" t="s">
        <v>642</v>
      </c>
      <c r="U36" s="605"/>
    </row>
    <row r="37" spans="1:25" ht="18.75" customHeight="1" x14ac:dyDescent="0.25">
      <c r="A37" s="472" t="s">
        <v>251</v>
      </c>
      <c r="B37" s="554" t="s">
        <v>938</v>
      </c>
      <c r="C37" s="578" t="s">
        <v>17</v>
      </c>
      <c r="D37" s="572" t="s">
        <v>937</v>
      </c>
      <c r="E37" s="591">
        <v>44926</v>
      </c>
      <c r="F37" s="591" t="s">
        <v>936</v>
      </c>
      <c r="G37" s="552" t="s">
        <v>5</v>
      </c>
      <c r="H37" s="604">
        <f>SUM(H38:H41)</f>
        <v>45358.100000000006</v>
      </c>
      <c r="I37" s="604">
        <f>SUM(I38:I41)</f>
        <v>0</v>
      </c>
      <c r="J37" s="604">
        <f>SUM(J38:J41)</f>
        <v>0</v>
      </c>
      <c r="K37" s="604">
        <f>SUM(K38:K41)</f>
        <v>0</v>
      </c>
      <c r="L37" s="604">
        <f>SUM(L38:L41)</f>
        <v>0</v>
      </c>
      <c r="M37" s="604">
        <f>SUM(M38:M41)</f>
        <v>1020.5</v>
      </c>
      <c r="N37" s="604">
        <f>SUM(N38:N41)</f>
        <v>0</v>
      </c>
      <c r="O37" s="604">
        <f>SUM(O38:O41)</f>
        <v>2139.5</v>
      </c>
    </row>
    <row r="38" spans="1:25" ht="38.25" customHeight="1" x14ac:dyDescent="0.25">
      <c r="A38" s="472"/>
      <c r="B38" s="554"/>
      <c r="C38" s="578"/>
      <c r="D38" s="572"/>
      <c r="E38" s="591"/>
      <c r="F38" s="591"/>
      <c r="G38" s="603" t="s">
        <v>835</v>
      </c>
      <c r="H38" s="604">
        <v>37771.300000000003</v>
      </c>
      <c r="I38" s="546">
        <v>0</v>
      </c>
      <c r="J38" s="546">
        <v>0</v>
      </c>
      <c r="K38" s="546">
        <v>0</v>
      </c>
      <c r="L38" s="546">
        <v>0</v>
      </c>
      <c r="M38" s="546">
        <v>0</v>
      </c>
      <c r="N38" s="11"/>
      <c r="O38" s="551"/>
    </row>
    <row r="39" spans="1:25" ht="15.75" customHeight="1" x14ac:dyDescent="0.25">
      <c r="A39" s="472"/>
      <c r="B39" s="554"/>
      <c r="C39" s="578"/>
      <c r="D39" s="572"/>
      <c r="E39" s="591"/>
      <c r="F39" s="591"/>
      <c r="G39" s="552" t="s">
        <v>3</v>
      </c>
      <c r="H39" s="604">
        <v>1590.4</v>
      </c>
      <c r="I39" s="546">
        <v>0</v>
      </c>
      <c r="J39" s="546">
        <v>0</v>
      </c>
      <c r="K39" s="546">
        <v>0</v>
      </c>
      <c r="L39" s="546">
        <v>0</v>
      </c>
      <c r="M39" s="546">
        <v>0</v>
      </c>
      <c r="N39" s="11"/>
      <c r="O39" s="551">
        <v>2139.5</v>
      </c>
      <c r="X39" s="555"/>
    </row>
    <row r="40" spans="1:25" ht="15" customHeight="1" x14ac:dyDescent="0.25">
      <c r="A40" s="472"/>
      <c r="B40" s="554"/>
      <c r="C40" s="578"/>
      <c r="D40" s="572"/>
      <c r="E40" s="591"/>
      <c r="F40" s="591"/>
      <c r="G40" s="552" t="s">
        <v>2</v>
      </c>
      <c r="H40" s="604">
        <v>5996.4</v>
      </c>
      <c r="I40" s="546">
        <v>0</v>
      </c>
      <c r="J40" s="546">
        <v>0</v>
      </c>
      <c r="K40" s="546">
        <v>0</v>
      </c>
      <c r="L40" s="546">
        <v>0</v>
      </c>
      <c r="M40" s="546">
        <v>1020.5</v>
      </c>
      <c r="N40" s="11"/>
      <c r="O40" s="551"/>
    </row>
    <row r="41" spans="1:25" ht="27.75" customHeight="1" x14ac:dyDescent="0.25">
      <c r="A41" s="472"/>
      <c r="B41" s="554"/>
      <c r="C41" s="578"/>
      <c r="D41" s="572"/>
      <c r="E41" s="591"/>
      <c r="F41" s="591"/>
      <c r="G41" s="552" t="s">
        <v>1</v>
      </c>
      <c r="H41" s="604">
        <f>I41+J41+K41+L41+M41</f>
        <v>0</v>
      </c>
      <c r="I41" s="546">
        <v>0</v>
      </c>
      <c r="J41" s="546">
        <v>0</v>
      </c>
      <c r="K41" s="546">
        <v>0</v>
      </c>
      <c r="L41" s="546">
        <v>0</v>
      </c>
      <c r="M41" s="546">
        <v>0</v>
      </c>
      <c r="N41" s="11"/>
      <c r="O41" s="551">
        <v>0</v>
      </c>
    </row>
    <row r="42" spans="1:25" ht="137.25" customHeight="1" x14ac:dyDescent="0.25">
      <c r="A42" s="496"/>
      <c r="B42" s="603" t="s">
        <v>935</v>
      </c>
      <c r="C42" s="602" t="s">
        <v>17</v>
      </c>
      <c r="D42" s="541" t="s">
        <v>934</v>
      </c>
      <c r="E42" s="565">
        <v>44926</v>
      </c>
      <c r="F42" s="565" t="s">
        <v>933</v>
      </c>
      <c r="G42" s="541" t="s">
        <v>642</v>
      </c>
      <c r="H42" s="541" t="s">
        <v>642</v>
      </c>
      <c r="I42" s="541" t="s">
        <v>642</v>
      </c>
      <c r="J42" s="541" t="s">
        <v>642</v>
      </c>
      <c r="K42" s="541" t="s">
        <v>642</v>
      </c>
      <c r="L42" s="541" t="s">
        <v>642</v>
      </c>
      <c r="M42" s="541" t="s">
        <v>642</v>
      </c>
      <c r="N42" s="541" t="s">
        <v>642</v>
      </c>
      <c r="O42" s="541" t="s">
        <v>642</v>
      </c>
    </row>
    <row r="43" spans="1:25" s="600" customFormat="1" ht="15.75" customHeight="1" x14ac:dyDescent="0.25">
      <c r="A43" s="601" t="s">
        <v>932</v>
      </c>
      <c r="B43" s="601"/>
      <c r="C43" s="601"/>
      <c r="D43" s="601"/>
      <c r="E43" s="601"/>
      <c r="F43" s="601"/>
      <c r="G43" s="601"/>
      <c r="H43" s="601"/>
      <c r="I43" s="601"/>
      <c r="J43" s="601"/>
      <c r="K43" s="601"/>
      <c r="L43" s="601"/>
      <c r="M43" s="601"/>
      <c r="N43" s="601"/>
      <c r="O43" s="601"/>
    </row>
    <row r="44" spans="1:25" s="600" customFormat="1" x14ac:dyDescent="0.25">
      <c r="A44" s="601"/>
      <c r="B44" s="601"/>
      <c r="C44" s="601"/>
      <c r="D44" s="601"/>
      <c r="E44" s="601"/>
      <c r="F44" s="601"/>
      <c r="G44" s="601"/>
      <c r="H44" s="601"/>
      <c r="I44" s="601"/>
      <c r="J44" s="601"/>
      <c r="K44" s="601"/>
      <c r="L44" s="601"/>
      <c r="M44" s="601"/>
      <c r="N44" s="601"/>
      <c r="O44" s="601"/>
    </row>
    <row r="45" spans="1:25" s="600" customFormat="1" ht="0.75" customHeight="1" x14ac:dyDescent="0.25">
      <c r="A45" s="601"/>
      <c r="B45" s="601"/>
      <c r="C45" s="601"/>
      <c r="D45" s="601"/>
      <c r="E45" s="601"/>
      <c r="F45" s="601"/>
      <c r="G45" s="601"/>
      <c r="H45" s="601"/>
      <c r="I45" s="601"/>
      <c r="J45" s="601"/>
      <c r="K45" s="601"/>
      <c r="L45" s="601"/>
      <c r="M45" s="601"/>
      <c r="N45" s="601"/>
      <c r="O45" s="601"/>
    </row>
    <row r="46" spans="1:25" s="600" customFormat="1" x14ac:dyDescent="0.25">
      <c r="A46" s="601"/>
      <c r="B46" s="601"/>
      <c r="C46" s="601"/>
      <c r="D46" s="601"/>
      <c r="E46" s="601"/>
      <c r="F46" s="601"/>
      <c r="G46" s="601"/>
      <c r="H46" s="601"/>
      <c r="I46" s="601"/>
      <c r="J46" s="601"/>
      <c r="K46" s="601"/>
      <c r="L46" s="601"/>
      <c r="M46" s="601"/>
      <c r="N46" s="601"/>
      <c r="O46" s="601"/>
    </row>
    <row r="47" spans="1:25" s="600" customFormat="1" ht="13.5" customHeight="1" x14ac:dyDescent="0.25">
      <c r="A47" s="601"/>
      <c r="B47" s="601"/>
      <c r="C47" s="601"/>
      <c r="D47" s="601"/>
      <c r="E47" s="601"/>
      <c r="F47" s="601"/>
      <c r="G47" s="601"/>
      <c r="H47" s="601"/>
      <c r="I47" s="601"/>
      <c r="J47" s="601"/>
      <c r="K47" s="601"/>
      <c r="L47" s="601"/>
      <c r="M47" s="601"/>
      <c r="N47" s="601"/>
      <c r="O47" s="601"/>
    </row>
    <row r="48" spans="1:25" ht="15.75" customHeight="1" x14ac:dyDescent="0.25">
      <c r="A48" s="562">
        <v>3</v>
      </c>
      <c r="B48" s="593" t="s">
        <v>931</v>
      </c>
      <c r="C48" s="560" t="s">
        <v>642</v>
      </c>
      <c r="D48" s="561" t="s">
        <v>918</v>
      </c>
      <c r="E48" s="560" t="s">
        <v>642</v>
      </c>
      <c r="F48" s="560" t="s">
        <v>642</v>
      </c>
      <c r="G48" s="559" t="s">
        <v>5</v>
      </c>
      <c r="H48" s="558">
        <f>H53</f>
        <v>819</v>
      </c>
      <c r="I48" s="558">
        <f>I53</f>
        <v>0</v>
      </c>
      <c r="J48" s="558">
        <f>J53</f>
        <v>819</v>
      </c>
      <c r="K48" s="558">
        <f>K53</f>
        <v>0</v>
      </c>
      <c r="L48" s="558">
        <f>L53</f>
        <v>0</v>
      </c>
      <c r="M48" s="558">
        <f>M53</f>
        <v>0</v>
      </c>
      <c r="N48" s="558">
        <f>N53</f>
        <v>0</v>
      </c>
      <c r="O48" s="558">
        <f>O53</f>
        <v>280</v>
      </c>
    </row>
    <row r="49" spans="1:25" x14ac:dyDescent="0.25">
      <c r="A49" s="562"/>
      <c r="B49" s="593"/>
      <c r="C49" s="560"/>
      <c r="D49" s="561"/>
      <c r="E49" s="560"/>
      <c r="F49" s="560"/>
      <c r="G49" s="559" t="s">
        <v>4</v>
      </c>
      <c r="H49" s="558">
        <f>H54</f>
        <v>0</v>
      </c>
      <c r="I49" s="558">
        <f>I54</f>
        <v>0</v>
      </c>
      <c r="J49" s="558">
        <f>J54</f>
        <v>0</v>
      </c>
      <c r="K49" s="558">
        <f>K54</f>
        <v>0</v>
      </c>
      <c r="L49" s="558">
        <f>L54</f>
        <v>0</v>
      </c>
      <c r="M49" s="558">
        <f>M54</f>
        <v>0</v>
      </c>
      <c r="N49" s="558">
        <f>N54</f>
        <v>0</v>
      </c>
      <c r="O49" s="558">
        <f>O54</f>
        <v>0</v>
      </c>
    </row>
    <row r="50" spans="1:25" x14ac:dyDescent="0.25">
      <c r="A50" s="562"/>
      <c r="B50" s="593"/>
      <c r="C50" s="560"/>
      <c r="D50" s="561"/>
      <c r="E50" s="560"/>
      <c r="F50" s="560"/>
      <c r="G50" s="559" t="s">
        <v>3</v>
      </c>
      <c r="H50" s="558">
        <f>H55</f>
        <v>0</v>
      </c>
      <c r="I50" s="558">
        <f>I55</f>
        <v>0</v>
      </c>
      <c r="J50" s="558">
        <f>J55</f>
        <v>0</v>
      </c>
      <c r="K50" s="558">
        <f>K55</f>
        <v>0</v>
      </c>
      <c r="L50" s="558">
        <f>L55</f>
        <v>0</v>
      </c>
      <c r="M50" s="558">
        <f>M55</f>
        <v>0</v>
      </c>
      <c r="N50" s="558">
        <f>N55</f>
        <v>0</v>
      </c>
      <c r="O50" s="558">
        <f>O55</f>
        <v>0</v>
      </c>
    </row>
    <row r="51" spans="1:25" x14ac:dyDescent="0.25">
      <c r="A51" s="562"/>
      <c r="B51" s="593"/>
      <c r="C51" s="560"/>
      <c r="D51" s="561"/>
      <c r="E51" s="560"/>
      <c r="F51" s="560"/>
      <c r="G51" s="559" t="s">
        <v>2</v>
      </c>
      <c r="H51" s="558">
        <f>H56</f>
        <v>819</v>
      </c>
      <c r="I51" s="558">
        <f>I56</f>
        <v>0</v>
      </c>
      <c r="J51" s="558">
        <f>J56</f>
        <v>819</v>
      </c>
      <c r="K51" s="558">
        <f>K56</f>
        <v>0</v>
      </c>
      <c r="L51" s="558">
        <f>L56</f>
        <v>0</v>
      </c>
      <c r="M51" s="558">
        <f>M56</f>
        <v>0</v>
      </c>
      <c r="N51" s="558">
        <f>N56</f>
        <v>0</v>
      </c>
      <c r="O51" s="558">
        <f>O56</f>
        <v>280</v>
      </c>
    </row>
    <row r="52" spans="1:25" ht="45.75" customHeight="1" x14ac:dyDescent="0.25">
      <c r="A52" s="562"/>
      <c r="B52" s="593"/>
      <c r="C52" s="560"/>
      <c r="D52" s="561"/>
      <c r="E52" s="560"/>
      <c r="F52" s="560"/>
      <c r="G52" s="559" t="s">
        <v>1</v>
      </c>
      <c r="H52" s="558">
        <f>H57</f>
        <v>0</v>
      </c>
      <c r="I52" s="558">
        <f>I57</f>
        <v>0</v>
      </c>
      <c r="J52" s="558">
        <f>J57</f>
        <v>0</v>
      </c>
      <c r="K52" s="558">
        <f>K57</f>
        <v>0</v>
      </c>
      <c r="L52" s="558">
        <f>L57</f>
        <v>0</v>
      </c>
      <c r="M52" s="558">
        <f>M57</f>
        <v>0</v>
      </c>
      <c r="N52" s="557"/>
      <c r="O52" s="556">
        <v>0</v>
      </c>
    </row>
    <row r="53" spans="1:25" ht="26.25" customHeight="1" x14ac:dyDescent="0.25">
      <c r="A53" s="472" t="s">
        <v>25</v>
      </c>
      <c r="B53" s="554" t="s">
        <v>930</v>
      </c>
      <c r="C53" s="539" t="s">
        <v>17</v>
      </c>
      <c r="D53" s="554" t="s">
        <v>918</v>
      </c>
      <c r="E53" s="542">
        <v>44926</v>
      </c>
      <c r="F53" s="542" t="s">
        <v>23</v>
      </c>
      <c r="G53" s="552" t="s">
        <v>5</v>
      </c>
      <c r="H53" s="546">
        <f>SUM(H54:H57)</f>
        <v>819</v>
      </c>
      <c r="I53" s="546">
        <f>SUM(I54:I57)</f>
        <v>0</v>
      </c>
      <c r="J53" s="546">
        <f>SUM(J54:J57)</f>
        <v>819</v>
      </c>
      <c r="K53" s="546">
        <f>SUM(K54:K57)</f>
        <v>0</v>
      </c>
      <c r="L53" s="546">
        <f>SUM(L54:L57)</f>
        <v>0</v>
      </c>
      <c r="M53" s="546">
        <f>SUM(M54:M57)</f>
        <v>0</v>
      </c>
      <c r="N53" s="592"/>
      <c r="O53" s="551">
        <f>SUM(O54:O57)</f>
        <v>280</v>
      </c>
    </row>
    <row r="54" spans="1:25" ht="21" customHeight="1" x14ac:dyDescent="0.25">
      <c r="A54" s="472"/>
      <c r="B54" s="554"/>
      <c r="C54" s="539"/>
      <c r="D54" s="554"/>
      <c r="E54" s="542"/>
      <c r="F54" s="542"/>
      <c r="G54" s="552" t="s">
        <v>4</v>
      </c>
      <c r="H54" s="546">
        <f>I54+J54+K54+L54+M54</f>
        <v>0</v>
      </c>
      <c r="I54" s="546">
        <v>0</v>
      </c>
      <c r="J54" s="546">
        <v>0</v>
      </c>
      <c r="K54" s="546">
        <v>0</v>
      </c>
      <c r="L54" s="546">
        <v>0</v>
      </c>
      <c r="M54" s="546">
        <v>0</v>
      </c>
      <c r="N54" s="592"/>
      <c r="O54" s="551">
        <v>0</v>
      </c>
    </row>
    <row r="55" spans="1:25" ht="25.5" customHeight="1" x14ac:dyDescent="0.25">
      <c r="A55" s="472"/>
      <c r="B55" s="554"/>
      <c r="C55" s="539"/>
      <c r="D55" s="554"/>
      <c r="E55" s="542"/>
      <c r="F55" s="542"/>
      <c r="G55" s="552" t="s">
        <v>3</v>
      </c>
      <c r="H55" s="546">
        <f>I55+J55+K55+L55+M55</f>
        <v>0</v>
      </c>
      <c r="I55" s="546">
        <v>0</v>
      </c>
      <c r="J55" s="546">
        <v>0</v>
      </c>
      <c r="K55" s="546">
        <v>0</v>
      </c>
      <c r="L55" s="546">
        <v>0</v>
      </c>
      <c r="M55" s="546">
        <v>0</v>
      </c>
      <c r="N55" s="592"/>
      <c r="O55" s="551">
        <v>0</v>
      </c>
    </row>
    <row r="56" spans="1:25" ht="22.5" customHeight="1" x14ac:dyDescent="0.25">
      <c r="A56" s="472"/>
      <c r="B56" s="554"/>
      <c r="C56" s="539"/>
      <c r="D56" s="554"/>
      <c r="E56" s="542"/>
      <c r="F56" s="542"/>
      <c r="G56" s="552" t="s">
        <v>2</v>
      </c>
      <c r="H56" s="546">
        <f>I56+J56+K56+L56+M56</f>
        <v>819</v>
      </c>
      <c r="I56" s="546">
        <v>0</v>
      </c>
      <c r="J56" s="546">
        <v>819</v>
      </c>
      <c r="K56" s="546">
        <v>0</v>
      </c>
      <c r="L56" s="546">
        <v>0</v>
      </c>
      <c r="M56" s="546">
        <v>0</v>
      </c>
      <c r="N56" s="592"/>
      <c r="O56" s="551">
        <v>280</v>
      </c>
      <c r="X56" s="555"/>
    </row>
    <row r="57" spans="1:25" ht="24" customHeight="1" x14ac:dyDescent="0.25">
      <c r="A57" s="472"/>
      <c r="B57" s="554"/>
      <c r="C57" s="539"/>
      <c r="D57" s="554"/>
      <c r="E57" s="542"/>
      <c r="F57" s="542"/>
      <c r="G57" s="552" t="s">
        <v>1</v>
      </c>
      <c r="H57" s="546">
        <f>I57+J57+K57+L57+M57</f>
        <v>0</v>
      </c>
      <c r="I57" s="546">
        <v>0</v>
      </c>
      <c r="J57" s="546">
        <v>0</v>
      </c>
      <c r="K57" s="546">
        <v>0</v>
      </c>
      <c r="L57" s="546">
        <v>0</v>
      </c>
      <c r="M57" s="546">
        <v>0</v>
      </c>
      <c r="N57" s="592"/>
      <c r="O57" s="551">
        <v>0</v>
      </c>
    </row>
    <row r="58" spans="1:25" ht="41.25" customHeight="1" x14ac:dyDescent="0.25">
      <c r="A58" s="467"/>
      <c r="B58" s="554" t="s">
        <v>929</v>
      </c>
      <c r="C58" s="539" t="s">
        <v>17</v>
      </c>
      <c r="D58" s="539" t="s">
        <v>918</v>
      </c>
      <c r="E58" s="542">
        <v>44926</v>
      </c>
      <c r="F58" s="542" t="s">
        <v>928</v>
      </c>
      <c r="G58" s="554" t="s">
        <v>642</v>
      </c>
      <c r="H58" s="539" t="s">
        <v>642</v>
      </c>
      <c r="I58" s="549"/>
      <c r="J58" s="549"/>
      <c r="K58" s="549"/>
      <c r="L58" s="549"/>
      <c r="M58" s="549"/>
      <c r="N58" s="585"/>
      <c r="O58" s="539" t="s">
        <v>642</v>
      </c>
      <c r="X58" s="582"/>
      <c r="Y58" s="582"/>
    </row>
    <row r="59" spans="1:25" ht="300.75" customHeight="1" x14ac:dyDescent="0.25">
      <c r="A59" s="467"/>
      <c r="B59" s="554"/>
      <c r="C59" s="539"/>
      <c r="D59" s="539"/>
      <c r="E59" s="542"/>
      <c r="F59" s="542"/>
      <c r="G59" s="554"/>
      <c r="H59" s="539"/>
      <c r="I59" s="549"/>
      <c r="J59" s="549"/>
      <c r="K59" s="549"/>
      <c r="L59" s="549"/>
      <c r="M59" s="549"/>
      <c r="N59" s="585"/>
      <c r="O59" s="539"/>
      <c r="U59" s="105"/>
      <c r="X59" s="103"/>
      <c r="Y59" s="582"/>
    </row>
    <row r="60" spans="1:25" ht="21" customHeight="1" x14ac:dyDescent="0.25">
      <c r="A60" s="562">
        <v>4</v>
      </c>
      <c r="B60" s="593" t="s">
        <v>927</v>
      </c>
      <c r="C60" s="560" t="s">
        <v>642</v>
      </c>
      <c r="D60" s="561" t="s">
        <v>921</v>
      </c>
      <c r="E60" s="560" t="s">
        <v>642</v>
      </c>
      <c r="F60" s="560" t="s">
        <v>642</v>
      </c>
      <c r="G60" s="559" t="s">
        <v>5</v>
      </c>
      <c r="H60" s="558">
        <f>SUM(H61:H64)</f>
        <v>0</v>
      </c>
      <c r="I60" s="558"/>
      <c r="J60" s="558"/>
      <c r="K60" s="558"/>
      <c r="L60" s="558"/>
      <c r="M60" s="558"/>
      <c r="N60" s="557"/>
      <c r="O60" s="558">
        <f>SUM(O61:O64)</f>
        <v>0</v>
      </c>
    </row>
    <row r="61" spans="1:25" x14ac:dyDescent="0.25">
      <c r="A61" s="562"/>
      <c r="B61" s="593"/>
      <c r="C61" s="560"/>
      <c r="D61" s="561"/>
      <c r="E61" s="560"/>
      <c r="F61" s="560"/>
      <c r="G61" s="559" t="s">
        <v>4</v>
      </c>
      <c r="H61" s="558">
        <v>0</v>
      </c>
      <c r="I61" s="558"/>
      <c r="J61" s="558"/>
      <c r="K61" s="558"/>
      <c r="L61" s="558"/>
      <c r="M61" s="558"/>
      <c r="N61" s="557"/>
      <c r="O61" s="558">
        <v>0</v>
      </c>
    </row>
    <row r="62" spans="1:25" ht="22.5" customHeight="1" x14ac:dyDescent="0.25">
      <c r="A62" s="562"/>
      <c r="B62" s="593"/>
      <c r="C62" s="560"/>
      <c r="D62" s="561"/>
      <c r="E62" s="560"/>
      <c r="F62" s="560"/>
      <c r="G62" s="559" t="s">
        <v>3</v>
      </c>
      <c r="H62" s="558">
        <v>0</v>
      </c>
      <c r="I62" s="558"/>
      <c r="J62" s="558"/>
      <c r="K62" s="558"/>
      <c r="L62" s="558"/>
      <c r="M62" s="558"/>
      <c r="N62" s="557"/>
      <c r="O62" s="558">
        <v>0</v>
      </c>
    </row>
    <row r="63" spans="1:25" x14ac:dyDescent="0.25">
      <c r="A63" s="562"/>
      <c r="B63" s="593"/>
      <c r="C63" s="560"/>
      <c r="D63" s="561"/>
      <c r="E63" s="560"/>
      <c r="F63" s="560"/>
      <c r="G63" s="559" t="s">
        <v>2</v>
      </c>
      <c r="H63" s="558">
        <f>I63+J63+L63</f>
        <v>0</v>
      </c>
      <c r="I63" s="599"/>
      <c r="J63" s="599"/>
      <c r="K63" s="558"/>
      <c r="L63" s="558"/>
      <c r="M63" s="558"/>
      <c r="N63" s="557"/>
      <c r="O63" s="558">
        <f>P63+Q63+S63</f>
        <v>0</v>
      </c>
    </row>
    <row r="64" spans="1:25" ht="22.5" customHeight="1" x14ac:dyDescent="0.25">
      <c r="A64" s="562"/>
      <c r="B64" s="593"/>
      <c r="C64" s="560"/>
      <c r="D64" s="561"/>
      <c r="E64" s="560"/>
      <c r="F64" s="560"/>
      <c r="G64" s="559" t="s">
        <v>1</v>
      </c>
      <c r="H64" s="558">
        <v>0</v>
      </c>
      <c r="I64" s="558"/>
      <c r="J64" s="558"/>
      <c r="K64" s="558"/>
      <c r="L64" s="558"/>
      <c r="M64" s="558"/>
      <c r="N64" s="557"/>
      <c r="O64" s="558">
        <v>0</v>
      </c>
    </row>
    <row r="65" spans="1:24" ht="15.75" customHeight="1" x14ac:dyDescent="0.25">
      <c r="A65" s="472" t="s">
        <v>104</v>
      </c>
      <c r="B65" s="554" t="s">
        <v>926</v>
      </c>
      <c r="C65" s="539" t="s">
        <v>17</v>
      </c>
      <c r="D65" s="554" t="s">
        <v>918</v>
      </c>
      <c r="E65" s="542">
        <v>44926</v>
      </c>
      <c r="F65" s="542" t="s">
        <v>925</v>
      </c>
      <c r="G65" s="552" t="s">
        <v>5</v>
      </c>
      <c r="H65" s="546">
        <f>SUM(H66:H69)</f>
        <v>0</v>
      </c>
      <c r="I65" s="546">
        <f>SUM(I66:I69)</f>
        <v>0</v>
      </c>
      <c r="J65" s="546">
        <f>SUM(J66:J69)</f>
        <v>0</v>
      </c>
      <c r="K65" s="546">
        <f>SUM(K66:K69)</f>
        <v>0</v>
      </c>
      <c r="L65" s="546">
        <f>SUM(L66:L69)</f>
        <v>0</v>
      </c>
      <c r="M65" s="546">
        <f>SUM(M66:M69)</f>
        <v>0</v>
      </c>
      <c r="N65" s="592"/>
      <c r="O65" s="546">
        <f>SUM(O66:O69)</f>
        <v>0</v>
      </c>
    </row>
    <row r="66" spans="1:24" x14ac:dyDescent="0.25">
      <c r="A66" s="472"/>
      <c r="B66" s="554"/>
      <c r="C66" s="539"/>
      <c r="D66" s="554"/>
      <c r="E66" s="542"/>
      <c r="F66" s="542"/>
      <c r="G66" s="552" t="s">
        <v>4</v>
      </c>
      <c r="H66" s="546">
        <f>I66+J66+K66+L66+M66</f>
        <v>0</v>
      </c>
      <c r="I66" s="546">
        <v>0</v>
      </c>
      <c r="J66" s="546">
        <v>0</v>
      </c>
      <c r="K66" s="546">
        <v>0</v>
      </c>
      <c r="L66" s="546">
        <v>0</v>
      </c>
      <c r="M66" s="546">
        <v>0</v>
      </c>
      <c r="N66" s="592"/>
      <c r="O66" s="546">
        <f>P66+Q66+R66+S66+T66</f>
        <v>0</v>
      </c>
    </row>
    <row r="67" spans="1:24" ht="18.75" customHeight="1" x14ac:dyDescent="0.25">
      <c r="A67" s="472"/>
      <c r="B67" s="554"/>
      <c r="C67" s="539"/>
      <c r="D67" s="554"/>
      <c r="E67" s="542"/>
      <c r="F67" s="542"/>
      <c r="G67" s="552" t="s">
        <v>3</v>
      </c>
      <c r="H67" s="546">
        <f>I67+J67+K67+L67+M67</f>
        <v>0</v>
      </c>
      <c r="I67" s="546">
        <v>0</v>
      </c>
      <c r="J67" s="546">
        <v>0</v>
      </c>
      <c r="K67" s="546">
        <v>0</v>
      </c>
      <c r="L67" s="546">
        <v>0</v>
      </c>
      <c r="M67" s="546">
        <v>0</v>
      </c>
      <c r="N67" s="592"/>
      <c r="O67" s="546">
        <f>P67+Q67+R67+S67+T67</f>
        <v>0</v>
      </c>
    </row>
    <row r="68" spans="1:24" ht="15.75" customHeight="1" x14ac:dyDescent="0.25">
      <c r="A68" s="472"/>
      <c r="B68" s="554"/>
      <c r="C68" s="539"/>
      <c r="D68" s="554"/>
      <c r="E68" s="542"/>
      <c r="F68" s="542"/>
      <c r="G68" s="552" t="s">
        <v>2</v>
      </c>
      <c r="H68" s="546">
        <f>I68+J68+K68+L68+M68</f>
        <v>0</v>
      </c>
      <c r="I68" s="546">
        <v>0</v>
      </c>
      <c r="J68" s="546">
        <v>0</v>
      </c>
      <c r="K68" s="546">
        <v>0</v>
      </c>
      <c r="L68" s="546">
        <v>0</v>
      </c>
      <c r="M68" s="546">
        <v>0</v>
      </c>
      <c r="N68" s="592"/>
      <c r="O68" s="546">
        <f>P68+Q68+R68+S68+T68</f>
        <v>0</v>
      </c>
    </row>
    <row r="69" spans="1:24" ht="147.75" customHeight="1" x14ac:dyDescent="0.25">
      <c r="A69" s="472"/>
      <c r="B69" s="554"/>
      <c r="C69" s="539"/>
      <c r="D69" s="554"/>
      <c r="E69" s="542"/>
      <c r="F69" s="542"/>
      <c r="G69" s="552" t="s">
        <v>1</v>
      </c>
      <c r="H69" s="546">
        <f>I69+J69+K69+L69+M69</f>
        <v>0</v>
      </c>
      <c r="I69" s="546">
        <v>0</v>
      </c>
      <c r="J69" s="546">
        <v>0</v>
      </c>
      <c r="K69" s="546">
        <v>0</v>
      </c>
      <c r="L69" s="546">
        <v>0</v>
      </c>
      <c r="M69" s="546">
        <v>0</v>
      </c>
      <c r="N69" s="592"/>
      <c r="O69" s="546">
        <f>P69+Q69+R69+S69+T69</f>
        <v>0</v>
      </c>
      <c r="U69" s="105"/>
      <c r="X69" s="103"/>
    </row>
    <row r="70" spans="1:24" ht="34.5" customHeight="1" x14ac:dyDescent="0.25">
      <c r="A70" s="467"/>
      <c r="B70" s="554" t="s">
        <v>924</v>
      </c>
      <c r="C70" s="539" t="s">
        <v>17</v>
      </c>
      <c r="D70" s="539" t="s">
        <v>918</v>
      </c>
      <c r="E70" s="542">
        <v>44895</v>
      </c>
      <c r="F70" s="542" t="s">
        <v>923</v>
      </c>
      <c r="G70" s="539" t="s">
        <v>642</v>
      </c>
      <c r="H70" s="539" t="s">
        <v>642</v>
      </c>
      <c r="I70" s="549"/>
      <c r="J70" s="549"/>
      <c r="K70" s="549"/>
      <c r="L70" s="549"/>
      <c r="M70" s="549"/>
      <c r="N70" s="585"/>
      <c r="O70" s="539" t="s">
        <v>642</v>
      </c>
    </row>
    <row r="71" spans="1:24" ht="109.5" customHeight="1" x14ac:dyDescent="0.25">
      <c r="A71" s="467"/>
      <c r="B71" s="554"/>
      <c r="C71" s="539"/>
      <c r="D71" s="539"/>
      <c r="E71" s="542"/>
      <c r="F71" s="542"/>
      <c r="G71" s="539"/>
      <c r="H71" s="539"/>
      <c r="I71" s="549"/>
      <c r="J71" s="549"/>
      <c r="K71" s="549"/>
      <c r="L71" s="549"/>
      <c r="M71" s="549"/>
      <c r="N71" s="585"/>
      <c r="O71" s="539"/>
      <c r="U71" s="105"/>
      <c r="X71" s="103"/>
    </row>
    <row r="72" spans="1:24" ht="15.75" customHeight="1" x14ac:dyDescent="0.25">
      <c r="A72" s="562">
        <v>5</v>
      </c>
      <c r="B72" s="593" t="s">
        <v>922</v>
      </c>
      <c r="C72" s="560" t="s">
        <v>642</v>
      </c>
      <c r="D72" s="561" t="s">
        <v>921</v>
      </c>
      <c r="E72" s="560" t="s">
        <v>642</v>
      </c>
      <c r="F72" s="560" t="s">
        <v>642</v>
      </c>
      <c r="G72" s="559" t="s">
        <v>5</v>
      </c>
      <c r="H72" s="558">
        <f>SUM(H73:H76)</f>
        <v>0</v>
      </c>
      <c r="I72" s="558"/>
      <c r="J72" s="558"/>
      <c r="K72" s="558"/>
      <c r="L72" s="558"/>
      <c r="M72" s="558"/>
      <c r="N72" s="557"/>
      <c r="O72" s="558">
        <f>SUM(O73:O76)</f>
        <v>0</v>
      </c>
    </row>
    <row r="73" spans="1:24" x14ac:dyDescent="0.25">
      <c r="A73" s="562"/>
      <c r="B73" s="593"/>
      <c r="C73" s="560"/>
      <c r="D73" s="561"/>
      <c r="E73" s="560"/>
      <c r="F73" s="560"/>
      <c r="G73" s="559" t="s">
        <v>4</v>
      </c>
      <c r="H73" s="558">
        <v>0</v>
      </c>
      <c r="I73" s="558"/>
      <c r="J73" s="558"/>
      <c r="K73" s="558"/>
      <c r="L73" s="558"/>
      <c r="M73" s="558"/>
      <c r="N73" s="557"/>
      <c r="O73" s="558">
        <v>0</v>
      </c>
    </row>
    <row r="74" spans="1:24" x14ac:dyDescent="0.25">
      <c r="A74" s="562"/>
      <c r="B74" s="593"/>
      <c r="C74" s="560"/>
      <c r="D74" s="561"/>
      <c r="E74" s="560"/>
      <c r="F74" s="560"/>
      <c r="G74" s="559" t="s">
        <v>3</v>
      </c>
      <c r="H74" s="558">
        <v>0</v>
      </c>
      <c r="I74" s="558"/>
      <c r="J74" s="558"/>
      <c r="K74" s="558"/>
      <c r="L74" s="558"/>
      <c r="M74" s="558"/>
      <c r="N74" s="557"/>
      <c r="O74" s="558">
        <v>0</v>
      </c>
    </row>
    <row r="75" spans="1:24" x14ac:dyDescent="0.25">
      <c r="A75" s="562"/>
      <c r="B75" s="593"/>
      <c r="C75" s="560"/>
      <c r="D75" s="561"/>
      <c r="E75" s="560"/>
      <c r="F75" s="560"/>
      <c r="G75" s="559" t="s">
        <v>2</v>
      </c>
      <c r="H75" s="558">
        <f>I75+J75+L75</f>
        <v>0</v>
      </c>
      <c r="I75" s="599"/>
      <c r="J75" s="599"/>
      <c r="K75" s="558"/>
      <c r="L75" s="558"/>
      <c r="M75" s="558"/>
      <c r="N75" s="557"/>
      <c r="O75" s="558">
        <f>P75+Q75+S75</f>
        <v>0</v>
      </c>
    </row>
    <row r="76" spans="1:24" ht="30" customHeight="1" x14ac:dyDescent="0.25">
      <c r="A76" s="562"/>
      <c r="B76" s="593"/>
      <c r="C76" s="560"/>
      <c r="D76" s="561"/>
      <c r="E76" s="560"/>
      <c r="F76" s="560"/>
      <c r="G76" s="559" t="s">
        <v>1</v>
      </c>
      <c r="H76" s="558">
        <v>0</v>
      </c>
      <c r="I76" s="558"/>
      <c r="J76" s="558"/>
      <c r="K76" s="558"/>
      <c r="L76" s="558"/>
      <c r="M76" s="558"/>
      <c r="N76" s="557"/>
      <c r="O76" s="558">
        <v>0</v>
      </c>
    </row>
    <row r="77" spans="1:24" ht="15.75" customHeight="1" x14ac:dyDescent="0.25">
      <c r="A77" s="472" t="s">
        <v>85</v>
      </c>
      <c r="B77" s="572" t="s">
        <v>920</v>
      </c>
      <c r="C77" s="578" t="s">
        <v>17</v>
      </c>
      <c r="D77" s="554" t="s">
        <v>842</v>
      </c>
      <c r="E77" s="542">
        <v>44926</v>
      </c>
      <c r="F77" s="542" t="s">
        <v>23</v>
      </c>
      <c r="G77" s="552" t="s">
        <v>5</v>
      </c>
      <c r="H77" s="546">
        <f>SUM(H78:H81)</f>
        <v>0</v>
      </c>
      <c r="I77" s="546">
        <f>SUM(I78:I81)</f>
        <v>0</v>
      </c>
      <c r="J77" s="546">
        <f>SUM(J78:J81)</f>
        <v>0</v>
      </c>
      <c r="K77" s="546">
        <f>SUM(K78:K81)</f>
        <v>0</v>
      </c>
      <c r="L77" s="546">
        <f>SUM(L78:L81)</f>
        <v>0</v>
      </c>
      <c r="M77" s="546">
        <f>SUM(M78:M81)</f>
        <v>0</v>
      </c>
      <c r="N77" s="540"/>
      <c r="O77" s="546">
        <f>SUM(O78:O81)</f>
        <v>0</v>
      </c>
    </row>
    <row r="78" spans="1:24" ht="21.75" customHeight="1" x14ac:dyDescent="0.25">
      <c r="A78" s="472"/>
      <c r="B78" s="572"/>
      <c r="C78" s="578"/>
      <c r="D78" s="554"/>
      <c r="E78" s="542"/>
      <c r="F78" s="542"/>
      <c r="G78" s="552" t="s">
        <v>4</v>
      </c>
      <c r="H78" s="546">
        <f>I78+J78+K78+L78+M78</f>
        <v>0</v>
      </c>
      <c r="I78" s="546">
        <v>0</v>
      </c>
      <c r="J78" s="546">
        <v>0</v>
      </c>
      <c r="K78" s="546">
        <v>0</v>
      </c>
      <c r="L78" s="546">
        <v>0</v>
      </c>
      <c r="M78" s="546">
        <v>0</v>
      </c>
      <c r="N78" s="540"/>
      <c r="O78" s="546">
        <f>P78+Q78+R78+S78+T78</f>
        <v>0</v>
      </c>
    </row>
    <row r="79" spans="1:24" ht="18" customHeight="1" x14ac:dyDescent="0.25">
      <c r="A79" s="472"/>
      <c r="B79" s="572"/>
      <c r="C79" s="578"/>
      <c r="D79" s="554"/>
      <c r="E79" s="542"/>
      <c r="F79" s="542"/>
      <c r="G79" s="552" t="s">
        <v>3</v>
      </c>
      <c r="H79" s="546">
        <f>I79+J79+K79+L79+M79</f>
        <v>0</v>
      </c>
      <c r="I79" s="546">
        <v>0</v>
      </c>
      <c r="J79" s="546">
        <v>0</v>
      </c>
      <c r="K79" s="546">
        <v>0</v>
      </c>
      <c r="L79" s="546">
        <v>0</v>
      </c>
      <c r="M79" s="546">
        <v>0</v>
      </c>
      <c r="N79" s="540"/>
      <c r="O79" s="546">
        <f>P79+Q79+R79+S79+T79</f>
        <v>0</v>
      </c>
    </row>
    <row r="80" spans="1:24" ht="16.5" customHeight="1" x14ac:dyDescent="0.25">
      <c r="A80" s="472"/>
      <c r="B80" s="572"/>
      <c r="C80" s="578"/>
      <c r="D80" s="554"/>
      <c r="E80" s="542"/>
      <c r="F80" s="542"/>
      <c r="G80" s="552" t="s">
        <v>2</v>
      </c>
      <c r="H80" s="546">
        <f>I80+J80+K80+L80+M80</f>
        <v>0</v>
      </c>
      <c r="I80" s="546">
        <v>0</v>
      </c>
      <c r="J80" s="546">
        <v>0</v>
      </c>
      <c r="K80" s="546">
        <v>0</v>
      </c>
      <c r="L80" s="546">
        <v>0</v>
      </c>
      <c r="M80" s="546">
        <v>0</v>
      </c>
      <c r="N80" s="540"/>
      <c r="O80" s="546">
        <f>P80+Q80+R80+S80+T80</f>
        <v>0</v>
      </c>
    </row>
    <row r="81" spans="1:21" ht="21" customHeight="1" x14ac:dyDescent="0.25">
      <c r="A81" s="472"/>
      <c r="B81" s="572"/>
      <c r="C81" s="578"/>
      <c r="D81" s="554"/>
      <c r="E81" s="542"/>
      <c r="F81" s="542"/>
      <c r="G81" s="552" t="s">
        <v>1</v>
      </c>
      <c r="H81" s="546">
        <f>I81+J81+K81+L81+M81</f>
        <v>0</v>
      </c>
      <c r="I81" s="546">
        <v>0</v>
      </c>
      <c r="J81" s="546">
        <v>0</v>
      </c>
      <c r="K81" s="546">
        <v>0</v>
      </c>
      <c r="L81" s="546">
        <v>0</v>
      </c>
      <c r="M81" s="546">
        <v>0</v>
      </c>
      <c r="N81" s="540"/>
      <c r="O81" s="546">
        <f>P81+Q81+R81+S81+T81</f>
        <v>0</v>
      </c>
    </row>
    <row r="82" spans="1:21" ht="38.25" customHeight="1" x14ac:dyDescent="0.25">
      <c r="A82" s="467"/>
      <c r="B82" s="554" t="s">
        <v>919</v>
      </c>
      <c r="C82" s="539" t="s">
        <v>17</v>
      </c>
      <c r="D82" s="554" t="s">
        <v>918</v>
      </c>
      <c r="E82" s="542">
        <v>44926</v>
      </c>
      <c r="F82" s="542" t="s">
        <v>23</v>
      </c>
      <c r="G82" s="539" t="s">
        <v>642</v>
      </c>
      <c r="H82" s="539" t="s">
        <v>642</v>
      </c>
      <c r="I82" s="549"/>
      <c r="J82" s="549"/>
      <c r="K82" s="549"/>
      <c r="L82" s="549"/>
      <c r="M82" s="549"/>
      <c r="N82" s="594"/>
      <c r="O82" s="539" t="s">
        <v>642</v>
      </c>
    </row>
    <row r="83" spans="1:21" ht="39" customHeight="1" x14ac:dyDescent="0.25">
      <c r="A83" s="467"/>
      <c r="B83" s="554"/>
      <c r="C83" s="539"/>
      <c r="D83" s="554"/>
      <c r="E83" s="542"/>
      <c r="F83" s="542"/>
      <c r="G83" s="539"/>
      <c r="H83" s="539"/>
      <c r="I83" s="549"/>
      <c r="J83" s="549"/>
      <c r="K83" s="549"/>
      <c r="L83" s="549"/>
      <c r="M83" s="549"/>
      <c r="N83" s="594"/>
      <c r="O83" s="539"/>
    </row>
    <row r="84" spans="1:21" ht="22.5" customHeight="1" x14ac:dyDescent="0.25">
      <c r="A84" s="472" t="s">
        <v>79</v>
      </c>
      <c r="B84" s="554" t="s">
        <v>917</v>
      </c>
      <c r="C84" s="539" t="s">
        <v>17</v>
      </c>
      <c r="D84" s="554" t="s">
        <v>842</v>
      </c>
      <c r="E84" s="542">
        <v>44926</v>
      </c>
      <c r="F84" s="542" t="s">
        <v>23</v>
      </c>
      <c r="G84" s="552" t="s">
        <v>5</v>
      </c>
      <c r="H84" s="546">
        <f>SUM(H85:H88)</f>
        <v>0</v>
      </c>
      <c r="I84" s="546">
        <f>SUM(I85:I88)</f>
        <v>0</v>
      </c>
      <c r="J84" s="546">
        <f>SUM(J85:J88)</f>
        <v>0</v>
      </c>
      <c r="K84" s="546">
        <f>SUM(K85:K88)</f>
        <v>0</v>
      </c>
      <c r="L84" s="546">
        <f>SUM(L85:L88)</f>
        <v>0</v>
      </c>
      <c r="M84" s="546">
        <f>SUM(M85:M88)</f>
        <v>0</v>
      </c>
      <c r="N84" s="540"/>
      <c r="O84" s="546">
        <f>SUM(O85:O88)</f>
        <v>0</v>
      </c>
    </row>
    <row r="85" spans="1:21" ht="18.75" customHeight="1" x14ac:dyDescent="0.25">
      <c r="A85" s="472"/>
      <c r="B85" s="554"/>
      <c r="C85" s="539"/>
      <c r="D85" s="554"/>
      <c r="E85" s="542"/>
      <c r="F85" s="542"/>
      <c r="G85" s="552" t="s">
        <v>4</v>
      </c>
      <c r="H85" s="546">
        <f>I85+J85+K85+L85+M85</f>
        <v>0</v>
      </c>
      <c r="I85" s="546">
        <v>0</v>
      </c>
      <c r="J85" s="546">
        <v>0</v>
      </c>
      <c r="K85" s="546">
        <v>0</v>
      </c>
      <c r="L85" s="546">
        <v>0</v>
      </c>
      <c r="M85" s="546">
        <v>0</v>
      </c>
      <c r="N85" s="540"/>
      <c r="O85" s="546">
        <f>P85+Q85+R85+S85+T85</f>
        <v>0</v>
      </c>
    </row>
    <row r="86" spans="1:21" ht="17.25" customHeight="1" x14ac:dyDescent="0.25">
      <c r="A86" s="472"/>
      <c r="B86" s="554"/>
      <c r="C86" s="539"/>
      <c r="D86" s="554"/>
      <c r="E86" s="542"/>
      <c r="F86" s="542"/>
      <c r="G86" s="552" t="s">
        <v>3</v>
      </c>
      <c r="H86" s="546">
        <f>I86+J86+K86+L86+M86</f>
        <v>0</v>
      </c>
      <c r="I86" s="546">
        <v>0</v>
      </c>
      <c r="J86" s="546">
        <v>0</v>
      </c>
      <c r="K86" s="546">
        <v>0</v>
      </c>
      <c r="L86" s="546">
        <v>0</v>
      </c>
      <c r="M86" s="546">
        <v>0</v>
      </c>
      <c r="N86" s="540"/>
      <c r="O86" s="546">
        <f>P86+Q86+R86+S86+T86</f>
        <v>0</v>
      </c>
    </row>
    <row r="87" spans="1:21" x14ac:dyDescent="0.25">
      <c r="A87" s="472"/>
      <c r="B87" s="554"/>
      <c r="C87" s="539"/>
      <c r="D87" s="554"/>
      <c r="E87" s="542"/>
      <c r="F87" s="542"/>
      <c r="G87" s="552" t="s">
        <v>2</v>
      </c>
      <c r="H87" s="546">
        <f>I87+J87+K87+L87+M87</f>
        <v>0</v>
      </c>
      <c r="I87" s="546">
        <v>0</v>
      </c>
      <c r="J87" s="546">
        <v>0</v>
      </c>
      <c r="K87" s="546">
        <v>0</v>
      </c>
      <c r="L87" s="546">
        <v>0</v>
      </c>
      <c r="M87" s="546">
        <v>0</v>
      </c>
      <c r="N87" s="540"/>
      <c r="O87" s="546">
        <f>P87+Q87+R87+S87+T87</f>
        <v>0</v>
      </c>
    </row>
    <row r="88" spans="1:21" x14ac:dyDescent="0.25">
      <c r="A88" s="472"/>
      <c r="B88" s="554"/>
      <c r="C88" s="539"/>
      <c r="D88" s="554"/>
      <c r="E88" s="542"/>
      <c r="F88" s="542"/>
      <c r="G88" s="552" t="s">
        <v>1</v>
      </c>
      <c r="H88" s="546">
        <f>I88+J88+K88+L88+M88</f>
        <v>0</v>
      </c>
      <c r="I88" s="546">
        <v>0</v>
      </c>
      <c r="J88" s="546">
        <v>0</v>
      </c>
      <c r="K88" s="546">
        <v>0</v>
      </c>
      <c r="L88" s="546">
        <v>0</v>
      </c>
      <c r="M88" s="546">
        <v>0</v>
      </c>
      <c r="N88" s="540"/>
      <c r="O88" s="546">
        <f>P88+Q88+R88+S88+T88</f>
        <v>0</v>
      </c>
    </row>
    <row r="89" spans="1:21" ht="33.75" customHeight="1" x14ac:dyDescent="0.25">
      <c r="A89" s="467"/>
      <c r="B89" s="554" t="s">
        <v>916</v>
      </c>
      <c r="C89" s="539" t="s">
        <v>17</v>
      </c>
      <c r="D89" s="539" t="s">
        <v>915</v>
      </c>
      <c r="E89" s="542">
        <v>44926</v>
      </c>
      <c r="F89" s="542" t="s">
        <v>23</v>
      </c>
      <c r="G89" s="539" t="s">
        <v>642</v>
      </c>
      <c r="H89" s="539" t="s">
        <v>642</v>
      </c>
      <c r="I89" s="549"/>
      <c r="J89" s="549"/>
      <c r="K89" s="549"/>
      <c r="L89" s="549"/>
      <c r="M89" s="549"/>
      <c r="N89" s="548"/>
      <c r="O89" s="539" t="s">
        <v>642</v>
      </c>
    </row>
    <row r="90" spans="1:21" ht="42.75" customHeight="1" x14ac:dyDescent="0.25">
      <c r="A90" s="467"/>
      <c r="B90" s="554"/>
      <c r="C90" s="539"/>
      <c r="D90" s="539"/>
      <c r="E90" s="542"/>
      <c r="F90" s="542"/>
      <c r="G90" s="539"/>
      <c r="H90" s="539"/>
      <c r="I90" s="549"/>
      <c r="J90" s="549"/>
      <c r="K90" s="549"/>
      <c r="L90" s="549"/>
      <c r="M90" s="549"/>
      <c r="N90" s="548"/>
      <c r="O90" s="539"/>
    </row>
    <row r="91" spans="1:21" ht="15.75" customHeight="1" x14ac:dyDescent="0.25">
      <c r="A91" s="562">
        <v>6</v>
      </c>
      <c r="B91" s="598" t="s">
        <v>914</v>
      </c>
      <c r="C91" s="560" t="s">
        <v>642</v>
      </c>
      <c r="D91" s="590" t="s">
        <v>913</v>
      </c>
      <c r="E91" s="560" t="s">
        <v>642</v>
      </c>
      <c r="F91" s="560" t="s">
        <v>642</v>
      </c>
      <c r="G91" s="559" t="s">
        <v>5</v>
      </c>
      <c r="H91" s="558">
        <f>H92+H93+H94+H95</f>
        <v>17000</v>
      </c>
      <c r="I91" s="558">
        <f>I92+I93+I94+I95</f>
        <v>0</v>
      </c>
      <c r="J91" s="558">
        <f>J92+J93+J94+J95</f>
        <v>0</v>
      </c>
      <c r="K91" s="558">
        <f>K92+K93+K94+K95</f>
        <v>0</v>
      </c>
      <c r="L91" s="558">
        <f>L92+L93+L94+L95</f>
        <v>17000</v>
      </c>
      <c r="M91" s="558">
        <f>M92+M93+M94+M95</f>
        <v>0</v>
      </c>
      <c r="N91" s="558">
        <f>N92+N93+N94+N95</f>
        <v>0</v>
      </c>
      <c r="O91" s="558">
        <f>O92+O93+O94+O95</f>
        <v>8055.0706399999999</v>
      </c>
      <c r="U91" s="2">
        <v>2417</v>
      </c>
    </row>
    <row r="92" spans="1:21" x14ac:dyDescent="0.25">
      <c r="A92" s="562"/>
      <c r="B92" s="598"/>
      <c r="C92" s="560"/>
      <c r="D92" s="590"/>
      <c r="E92" s="560"/>
      <c r="F92" s="560"/>
      <c r="G92" s="559" t="s">
        <v>4</v>
      </c>
      <c r="H92" s="558">
        <f>H97+H103</f>
        <v>0</v>
      </c>
      <c r="I92" s="558">
        <f>I97+I103</f>
        <v>0</v>
      </c>
      <c r="J92" s="558">
        <f>J97+J103</f>
        <v>0</v>
      </c>
      <c r="K92" s="558">
        <f>K97+K103</f>
        <v>0</v>
      </c>
      <c r="L92" s="558">
        <f>L97+L103</f>
        <v>0</v>
      </c>
      <c r="M92" s="558">
        <f>M97+M103</f>
        <v>0</v>
      </c>
      <c r="N92" s="558">
        <f>N97+N103</f>
        <v>0</v>
      </c>
      <c r="O92" s="558">
        <f>O97+O103</f>
        <v>0</v>
      </c>
    </row>
    <row r="93" spans="1:21" x14ac:dyDescent="0.25">
      <c r="A93" s="562"/>
      <c r="B93" s="598"/>
      <c r="C93" s="560"/>
      <c r="D93" s="590"/>
      <c r="E93" s="560"/>
      <c r="F93" s="560"/>
      <c r="G93" s="559" t="s">
        <v>3</v>
      </c>
      <c r="H93" s="558">
        <f>H98+H104</f>
        <v>0</v>
      </c>
      <c r="I93" s="558">
        <f>I98+I104</f>
        <v>0</v>
      </c>
      <c r="J93" s="558">
        <f>J98+J104</f>
        <v>0</v>
      </c>
      <c r="K93" s="558">
        <f>K98+K104</f>
        <v>0</v>
      </c>
      <c r="L93" s="558">
        <f>L98+L104</f>
        <v>0</v>
      </c>
      <c r="M93" s="558">
        <f>M98+M104</f>
        <v>0</v>
      </c>
      <c r="N93" s="558">
        <f>N98+N104</f>
        <v>0</v>
      </c>
      <c r="O93" s="558">
        <f>O98+O104</f>
        <v>0</v>
      </c>
    </row>
    <row r="94" spans="1:21" x14ac:dyDescent="0.25">
      <c r="A94" s="562"/>
      <c r="B94" s="598"/>
      <c r="C94" s="560"/>
      <c r="D94" s="590"/>
      <c r="E94" s="560"/>
      <c r="F94" s="560"/>
      <c r="G94" s="559" t="s">
        <v>2</v>
      </c>
      <c r="H94" s="558">
        <f>H99+H105</f>
        <v>17000</v>
      </c>
      <c r="I94" s="558">
        <f>I99+I105</f>
        <v>0</v>
      </c>
      <c r="J94" s="558">
        <f>J99+J105</f>
        <v>0</v>
      </c>
      <c r="K94" s="558">
        <f>K99+K105</f>
        <v>0</v>
      </c>
      <c r="L94" s="558">
        <f>L99+L105</f>
        <v>17000</v>
      </c>
      <c r="M94" s="558">
        <f>M99+M105</f>
        <v>0</v>
      </c>
      <c r="N94" s="558">
        <f>N99+N105</f>
        <v>0</v>
      </c>
      <c r="O94" s="558">
        <f>O99+O105</f>
        <v>8055.0706399999999</v>
      </c>
    </row>
    <row r="95" spans="1:21" x14ac:dyDescent="0.25">
      <c r="A95" s="562"/>
      <c r="B95" s="598"/>
      <c r="C95" s="560"/>
      <c r="D95" s="590"/>
      <c r="E95" s="560"/>
      <c r="F95" s="560"/>
      <c r="G95" s="559" t="s">
        <v>1</v>
      </c>
      <c r="H95" s="558">
        <f>H100+H106</f>
        <v>0</v>
      </c>
      <c r="I95" s="558">
        <f>I100+I106</f>
        <v>0</v>
      </c>
      <c r="J95" s="558">
        <f>J100+J106</f>
        <v>0</v>
      </c>
      <c r="K95" s="558">
        <f>K100+K106</f>
        <v>0</v>
      </c>
      <c r="L95" s="558">
        <f>L100+L106</f>
        <v>0</v>
      </c>
      <c r="M95" s="558">
        <f>M100+M106</f>
        <v>0</v>
      </c>
      <c r="N95" s="558">
        <f>N100+N106</f>
        <v>0</v>
      </c>
      <c r="O95" s="558">
        <f>O100+O106</f>
        <v>0</v>
      </c>
    </row>
    <row r="96" spans="1:21" ht="15.75" customHeight="1" x14ac:dyDescent="0.25">
      <c r="A96" s="472" t="s">
        <v>69</v>
      </c>
      <c r="B96" s="572" t="s">
        <v>912</v>
      </c>
      <c r="C96" s="539" t="s">
        <v>910</v>
      </c>
      <c r="D96" s="554" t="s">
        <v>907</v>
      </c>
      <c r="E96" s="542">
        <v>44926</v>
      </c>
      <c r="F96" s="542" t="s">
        <v>23</v>
      </c>
      <c r="G96" s="552" t="s">
        <v>5</v>
      </c>
      <c r="H96" s="546">
        <f>H99+H98</f>
        <v>10000</v>
      </c>
      <c r="I96" s="546">
        <f>SUM(I97:I100)</f>
        <v>0</v>
      </c>
      <c r="J96" s="546">
        <f>SUM(J97:J100)</f>
        <v>0</v>
      </c>
      <c r="K96" s="546">
        <f>SUM(K97:K100)</f>
        <v>0</v>
      </c>
      <c r="L96" s="546">
        <v>10000</v>
      </c>
      <c r="M96" s="546">
        <f>SUM(M97:M100)</f>
        <v>0</v>
      </c>
      <c r="N96" s="540"/>
      <c r="O96" s="551">
        <f>SUM(O97:O100)</f>
        <v>5605.7133800000001</v>
      </c>
    </row>
    <row r="97" spans="1:24" x14ac:dyDescent="0.25">
      <c r="A97" s="472"/>
      <c r="B97" s="572"/>
      <c r="C97" s="539"/>
      <c r="D97" s="554"/>
      <c r="E97" s="542"/>
      <c r="F97" s="542"/>
      <c r="G97" s="552" t="s">
        <v>4</v>
      </c>
      <c r="H97" s="546">
        <v>0</v>
      </c>
      <c r="I97" s="546">
        <v>0</v>
      </c>
      <c r="J97" s="546">
        <v>0</v>
      </c>
      <c r="K97" s="546">
        <v>0</v>
      </c>
      <c r="L97" s="546">
        <v>0</v>
      </c>
      <c r="M97" s="546">
        <v>0</v>
      </c>
      <c r="N97" s="540"/>
      <c r="O97" s="551">
        <v>0</v>
      </c>
    </row>
    <row r="98" spans="1:24" x14ac:dyDescent="0.25">
      <c r="A98" s="472"/>
      <c r="B98" s="572"/>
      <c r="C98" s="539"/>
      <c r="D98" s="554"/>
      <c r="E98" s="542"/>
      <c r="F98" s="542"/>
      <c r="G98" s="552" t="s">
        <v>3</v>
      </c>
      <c r="H98" s="546">
        <v>0</v>
      </c>
      <c r="I98" s="546">
        <v>0</v>
      </c>
      <c r="J98" s="546">
        <v>0</v>
      </c>
      <c r="K98" s="546">
        <v>0</v>
      </c>
      <c r="L98" s="546">
        <v>0</v>
      </c>
      <c r="M98" s="546">
        <v>0</v>
      </c>
      <c r="N98" s="540"/>
      <c r="O98" s="551">
        <v>0</v>
      </c>
    </row>
    <row r="99" spans="1:24" x14ac:dyDescent="0.25">
      <c r="A99" s="472"/>
      <c r="B99" s="572"/>
      <c r="C99" s="539"/>
      <c r="D99" s="554"/>
      <c r="E99" s="542"/>
      <c r="F99" s="542"/>
      <c r="G99" s="552" t="s">
        <v>2</v>
      </c>
      <c r="H99" s="546">
        <v>10000</v>
      </c>
      <c r="I99" s="546">
        <v>0</v>
      </c>
      <c r="J99" s="546">
        <v>0</v>
      </c>
      <c r="K99" s="546">
        <v>0</v>
      </c>
      <c r="L99" s="546">
        <v>10000</v>
      </c>
      <c r="M99" s="546">
        <v>0</v>
      </c>
      <c r="N99" s="540"/>
      <c r="O99" s="551">
        <v>5605.7133800000001</v>
      </c>
      <c r="X99" s="555"/>
    </row>
    <row r="100" spans="1:24" ht="27.75" customHeight="1" x14ac:dyDescent="0.25">
      <c r="A100" s="472"/>
      <c r="B100" s="572"/>
      <c r="C100" s="539"/>
      <c r="D100" s="554"/>
      <c r="E100" s="542"/>
      <c r="F100" s="542"/>
      <c r="G100" s="552" t="s">
        <v>1</v>
      </c>
      <c r="H100" s="546">
        <v>0</v>
      </c>
      <c r="I100" s="546">
        <v>0</v>
      </c>
      <c r="J100" s="546">
        <v>0</v>
      </c>
      <c r="K100" s="546">
        <v>0</v>
      </c>
      <c r="L100" s="546">
        <v>0</v>
      </c>
      <c r="M100" s="546">
        <v>0</v>
      </c>
      <c r="N100" s="540"/>
      <c r="O100" s="551">
        <v>0</v>
      </c>
    </row>
    <row r="101" spans="1:24" ht="111" customHeight="1" x14ac:dyDescent="0.25">
      <c r="A101" s="496"/>
      <c r="B101" s="596" t="s">
        <v>911</v>
      </c>
      <c r="C101" s="549" t="s">
        <v>910</v>
      </c>
      <c r="D101" s="541" t="s">
        <v>905</v>
      </c>
      <c r="E101" s="565">
        <v>44926</v>
      </c>
      <c r="F101" s="597" t="s">
        <v>909</v>
      </c>
      <c r="G101" s="549" t="s">
        <v>642</v>
      </c>
      <c r="H101" s="549" t="s">
        <v>642</v>
      </c>
      <c r="I101" s="549"/>
      <c r="J101" s="549"/>
      <c r="K101" s="549"/>
      <c r="L101" s="549"/>
      <c r="M101" s="549"/>
      <c r="N101" s="594"/>
      <c r="O101" s="549" t="s">
        <v>642</v>
      </c>
    </row>
    <row r="102" spans="1:24" ht="15.75" customHeight="1" x14ac:dyDescent="0.25">
      <c r="A102" s="472" t="s">
        <v>63</v>
      </c>
      <c r="B102" s="572" t="s">
        <v>908</v>
      </c>
      <c r="C102" s="539" t="s">
        <v>17</v>
      </c>
      <c r="D102" s="554" t="s">
        <v>907</v>
      </c>
      <c r="E102" s="542">
        <v>44926</v>
      </c>
      <c r="F102" s="542"/>
      <c r="G102" s="570" t="s">
        <v>5</v>
      </c>
      <c r="H102" s="569">
        <f>H105+H104+H103</f>
        <v>7000</v>
      </c>
      <c r="I102" s="546">
        <f>SUM(I103:I106)</f>
        <v>0</v>
      </c>
      <c r="J102" s="546">
        <f>SUM(J103:J106)</f>
        <v>0</v>
      </c>
      <c r="K102" s="546">
        <f>SUM(K103:K106)</f>
        <v>0</v>
      </c>
      <c r="L102" s="546">
        <v>7000</v>
      </c>
      <c r="M102" s="546">
        <f>SUM(M103:M106)</f>
        <v>0</v>
      </c>
      <c r="N102" s="540"/>
      <c r="O102" s="551">
        <f>SUM(O103:O106)</f>
        <v>2449.3572600000002</v>
      </c>
    </row>
    <row r="103" spans="1:24" x14ac:dyDescent="0.25">
      <c r="A103" s="472"/>
      <c r="B103" s="572"/>
      <c r="C103" s="539"/>
      <c r="D103" s="554"/>
      <c r="E103" s="542"/>
      <c r="F103" s="542"/>
      <c r="G103" s="570" t="s">
        <v>4</v>
      </c>
      <c r="H103" s="569">
        <v>0</v>
      </c>
      <c r="I103" s="546">
        <v>0</v>
      </c>
      <c r="J103" s="546">
        <v>0</v>
      </c>
      <c r="K103" s="546">
        <v>0</v>
      </c>
      <c r="L103" s="546">
        <v>0</v>
      </c>
      <c r="M103" s="546">
        <v>0</v>
      </c>
      <c r="N103" s="540"/>
      <c r="O103" s="551">
        <v>0</v>
      </c>
    </row>
    <row r="104" spans="1:24" x14ac:dyDescent="0.25">
      <c r="A104" s="472"/>
      <c r="B104" s="572"/>
      <c r="C104" s="539"/>
      <c r="D104" s="554"/>
      <c r="E104" s="542"/>
      <c r="F104" s="542"/>
      <c r="G104" s="570" t="s">
        <v>3</v>
      </c>
      <c r="H104" s="569">
        <v>0</v>
      </c>
      <c r="I104" s="546">
        <v>0</v>
      </c>
      <c r="J104" s="546">
        <v>0</v>
      </c>
      <c r="K104" s="546">
        <v>0</v>
      </c>
      <c r="L104" s="546">
        <v>0</v>
      </c>
      <c r="M104" s="546">
        <v>0</v>
      </c>
      <c r="N104" s="540"/>
      <c r="O104" s="551">
        <v>0</v>
      </c>
    </row>
    <row r="105" spans="1:24" x14ac:dyDescent="0.25">
      <c r="A105" s="472"/>
      <c r="B105" s="572"/>
      <c r="C105" s="539"/>
      <c r="D105" s="554"/>
      <c r="E105" s="542"/>
      <c r="F105" s="542"/>
      <c r="G105" s="570" t="s">
        <v>2</v>
      </c>
      <c r="H105" s="569">
        <v>7000</v>
      </c>
      <c r="I105" s="546">
        <v>0</v>
      </c>
      <c r="J105" s="546">
        <v>0</v>
      </c>
      <c r="K105" s="546">
        <v>0</v>
      </c>
      <c r="L105" s="546">
        <v>7000</v>
      </c>
      <c r="M105" s="546">
        <v>0</v>
      </c>
      <c r="N105" s="540"/>
      <c r="O105" s="551">
        <v>2449.3572600000002</v>
      </c>
      <c r="U105" s="2">
        <v>2151.63</v>
      </c>
      <c r="X105" s="555"/>
    </row>
    <row r="106" spans="1:24" ht="57" customHeight="1" x14ac:dyDescent="0.25">
      <c r="A106" s="472"/>
      <c r="B106" s="572"/>
      <c r="C106" s="539"/>
      <c r="D106" s="554"/>
      <c r="E106" s="542"/>
      <c r="F106" s="542"/>
      <c r="G106" s="570" t="s">
        <v>1</v>
      </c>
      <c r="H106" s="569">
        <v>0</v>
      </c>
      <c r="I106" s="546">
        <v>0</v>
      </c>
      <c r="J106" s="546">
        <v>0</v>
      </c>
      <c r="K106" s="546">
        <v>0</v>
      </c>
      <c r="L106" s="546">
        <v>0</v>
      </c>
      <c r="M106" s="546">
        <v>0</v>
      </c>
      <c r="N106" s="540"/>
      <c r="O106" s="551">
        <v>0</v>
      </c>
    </row>
    <row r="107" spans="1:24" ht="207" customHeight="1" x14ac:dyDescent="0.25">
      <c r="A107" s="496"/>
      <c r="B107" s="596" t="s">
        <v>906</v>
      </c>
      <c r="C107" s="549" t="s">
        <v>17</v>
      </c>
      <c r="D107" s="541" t="s">
        <v>905</v>
      </c>
      <c r="E107" s="565">
        <v>44926</v>
      </c>
      <c r="F107" s="565" t="s">
        <v>904</v>
      </c>
      <c r="G107" s="549" t="s">
        <v>642</v>
      </c>
      <c r="H107" s="549" t="s">
        <v>642</v>
      </c>
      <c r="I107" s="549"/>
      <c r="J107" s="549"/>
      <c r="K107" s="549"/>
      <c r="L107" s="549"/>
      <c r="M107" s="549"/>
      <c r="N107" s="594"/>
      <c r="O107" s="549" t="s">
        <v>642</v>
      </c>
    </row>
    <row r="108" spans="1:24" ht="21" customHeight="1" x14ac:dyDescent="0.25">
      <c r="A108" s="562">
        <v>7</v>
      </c>
      <c r="B108" s="593" t="s">
        <v>903</v>
      </c>
      <c r="C108" s="560" t="s">
        <v>642</v>
      </c>
      <c r="D108" s="561" t="s">
        <v>902</v>
      </c>
      <c r="E108" s="560" t="s">
        <v>642</v>
      </c>
      <c r="F108" s="560" t="s">
        <v>642</v>
      </c>
      <c r="G108" s="559" t="s">
        <v>5</v>
      </c>
      <c r="H108" s="558">
        <f>H119</f>
        <v>350.5</v>
      </c>
      <c r="I108" s="558">
        <f>I119</f>
        <v>250.5</v>
      </c>
      <c r="J108" s="558">
        <f>J119</f>
        <v>0</v>
      </c>
      <c r="K108" s="558">
        <f>K119</f>
        <v>100</v>
      </c>
      <c r="L108" s="558">
        <f>L119</f>
        <v>0</v>
      </c>
      <c r="M108" s="558">
        <f>M119</f>
        <v>0</v>
      </c>
      <c r="N108" s="557"/>
      <c r="O108" s="556">
        <f>SUM(O109:O112)</f>
        <v>162</v>
      </c>
    </row>
    <row r="109" spans="1:24" ht="21" customHeight="1" x14ac:dyDescent="0.25">
      <c r="A109" s="562"/>
      <c r="B109" s="593"/>
      <c r="C109" s="560"/>
      <c r="D109" s="561"/>
      <c r="E109" s="560"/>
      <c r="F109" s="560"/>
      <c r="G109" s="559" t="s">
        <v>4</v>
      </c>
      <c r="H109" s="558">
        <f>H120</f>
        <v>0</v>
      </c>
      <c r="I109" s="558">
        <f>I120</f>
        <v>0</v>
      </c>
      <c r="J109" s="558">
        <f>J120</f>
        <v>0</v>
      </c>
      <c r="K109" s="558">
        <f>K120</f>
        <v>0</v>
      </c>
      <c r="L109" s="558">
        <f>L120</f>
        <v>0</v>
      </c>
      <c r="M109" s="558">
        <f>M120</f>
        <v>0</v>
      </c>
      <c r="N109" s="558">
        <f>N120</f>
        <v>0</v>
      </c>
      <c r="O109" s="558">
        <f>O120</f>
        <v>0</v>
      </c>
    </row>
    <row r="110" spans="1:24" ht="30.75" customHeight="1" x14ac:dyDescent="0.25">
      <c r="A110" s="562"/>
      <c r="B110" s="593"/>
      <c r="C110" s="560"/>
      <c r="D110" s="561"/>
      <c r="E110" s="560"/>
      <c r="F110" s="560"/>
      <c r="G110" s="559" t="s">
        <v>3</v>
      </c>
      <c r="H110" s="558">
        <f>H121</f>
        <v>0</v>
      </c>
      <c r="I110" s="558">
        <f>I121</f>
        <v>0</v>
      </c>
      <c r="J110" s="558">
        <f>J121</f>
        <v>0</v>
      </c>
      <c r="K110" s="558">
        <f>K121</f>
        <v>0</v>
      </c>
      <c r="L110" s="558">
        <f>L121</f>
        <v>0</v>
      </c>
      <c r="M110" s="558">
        <f>M121</f>
        <v>0</v>
      </c>
      <c r="N110" s="558">
        <f>N121</f>
        <v>0</v>
      </c>
      <c r="O110" s="558">
        <f>O121</f>
        <v>0</v>
      </c>
    </row>
    <row r="111" spans="1:24" ht="27.75" customHeight="1" x14ac:dyDescent="0.25">
      <c r="A111" s="562"/>
      <c r="B111" s="593"/>
      <c r="C111" s="560"/>
      <c r="D111" s="561"/>
      <c r="E111" s="560"/>
      <c r="F111" s="560"/>
      <c r="G111" s="559" t="s">
        <v>2</v>
      </c>
      <c r="H111" s="558">
        <f>H122</f>
        <v>350.5</v>
      </c>
      <c r="I111" s="558">
        <f>I122</f>
        <v>250.5</v>
      </c>
      <c r="J111" s="558">
        <f>J122</f>
        <v>0</v>
      </c>
      <c r="K111" s="558">
        <f>K122</f>
        <v>100</v>
      </c>
      <c r="L111" s="558">
        <f>L122</f>
        <v>0</v>
      </c>
      <c r="M111" s="558">
        <f>M122</f>
        <v>0</v>
      </c>
      <c r="N111" s="558">
        <f>N122</f>
        <v>0</v>
      </c>
      <c r="O111" s="558">
        <f>O122</f>
        <v>162</v>
      </c>
    </row>
    <row r="112" spans="1:24" ht="51" customHeight="1" x14ac:dyDescent="0.25">
      <c r="A112" s="562"/>
      <c r="B112" s="593"/>
      <c r="C112" s="560"/>
      <c r="D112" s="561"/>
      <c r="E112" s="560"/>
      <c r="F112" s="560"/>
      <c r="G112" s="559" t="s">
        <v>1</v>
      </c>
      <c r="H112" s="558">
        <f>H123</f>
        <v>0</v>
      </c>
      <c r="I112" s="558">
        <f>I123</f>
        <v>0</v>
      </c>
      <c r="J112" s="558">
        <f>J123</f>
        <v>0</v>
      </c>
      <c r="K112" s="558">
        <f>K123</f>
        <v>0</v>
      </c>
      <c r="L112" s="558">
        <f>L123</f>
        <v>0</v>
      </c>
      <c r="M112" s="558">
        <f>M123</f>
        <v>0</v>
      </c>
      <c r="N112" s="557"/>
      <c r="O112" s="556">
        <v>0</v>
      </c>
    </row>
    <row r="113" spans="1:24" ht="15.75" customHeight="1" x14ac:dyDescent="0.25">
      <c r="A113" s="472" t="s">
        <v>53</v>
      </c>
      <c r="B113" s="554" t="s">
        <v>901</v>
      </c>
      <c r="C113" s="539" t="s">
        <v>17</v>
      </c>
      <c r="D113" s="554" t="s">
        <v>900</v>
      </c>
      <c r="E113" s="542">
        <v>44926</v>
      </c>
      <c r="F113" s="542" t="s">
        <v>23</v>
      </c>
      <c r="G113" s="552" t="s">
        <v>5</v>
      </c>
      <c r="H113" s="546">
        <f>SUM(H114:H117)</f>
        <v>0</v>
      </c>
      <c r="I113" s="546">
        <f>SUM(I114:I117)</f>
        <v>0</v>
      </c>
      <c r="J113" s="546">
        <f>SUM(J114:J117)</f>
        <v>0</v>
      </c>
      <c r="K113" s="546">
        <f>SUM(K114:K117)</f>
        <v>0</v>
      </c>
      <c r="L113" s="546">
        <f>SUM(L114:L117)</f>
        <v>0</v>
      </c>
      <c r="M113" s="546">
        <f>SUM(M114:M117)</f>
        <v>0</v>
      </c>
      <c r="N113" s="540"/>
      <c r="O113" s="546">
        <f>SUM(O114:O117)</f>
        <v>0</v>
      </c>
    </row>
    <row r="114" spans="1:24" x14ac:dyDescent="0.25">
      <c r="A114" s="472"/>
      <c r="B114" s="554"/>
      <c r="C114" s="539"/>
      <c r="D114" s="554"/>
      <c r="E114" s="542"/>
      <c r="F114" s="542"/>
      <c r="G114" s="552" t="s">
        <v>4</v>
      </c>
      <c r="H114" s="546">
        <f>I114+J114+K114+L114+M114</f>
        <v>0</v>
      </c>
      <c r="I114" s="546">
        <v>0</v>
      </c>
      <c r="J114" s="546">
        <v>0</v>
      </c>
      <c r="K114" s="546">
        <v>0</v>
      </c>
      <c r="L114" s="546">
        <v>0</v>
      </c>
      <c r="M114" s="546">
        <v>0</v>
      </c>
      <c r="N114" s="540"/>
      <c r="O114" s="546">
        <f>P114+Q114+R114+S114+T114</f>
        <v>0</v>
      </c>
    </row>
    <row r="115" spans="1:24" x14ac:dyDescent="0.25">
      <c r="A115" s="472"/>
      <c r="B115" s="554"/>
      <c r="C115" s="539"/>
      <c r="D115" s="554"/>
      <c r="E115" s="542"/>
      <c r="F115" s="542"/>
      <c r="G115" s="552" t="s">
        <v>3</v>
      </c>
      <c r="H115" s="546">
        <f>I115+J115+K115+L115+M115</f>
        <v>0</v>
      </c>
      <c r="I115" s="546">
        <v>0</v>
      </c>
      <c r="J115" s="546">
        <v>0</v>
      </c>
      <c r="K115" s="546">
        <v>0</v>
      </c>
      <c r="L115" s="546">
        <v>0</v>
      </c>
      <c r="M115" s="546">
        <v>0</v>
      </c>
      <c r="N115" s="540"/>
      <c r="O115" s="546">
        <f>P115+Q115+R115+S115+T115</f>
        <v>0</v>
      </c>
    </row>
    <row r="116" spans="1:24" x14ac:dyDescent="0.25">
      <c r="A116" s="472"/>
      <c r="B116" s="554"/>
      <c r="C116" s="539"/>
      <c r="D116" s="554"/>
      <c r="E116" s="542"/>
      <c r="F116" s="542"/>
      <c r="G116" s="552" t="s">
        <v>2</v>
      </c>
      <c r="H116" s="546">
        <f>I116+J116+K116+L116+M116</f>
        <v>0</v>
      </c>
      <c r="I116" s="546">
        <v>0</v>
      </c>
      <c r="J116" s="546">
        <v>0</v>
      </c>
      <c r="K116" s="546">
        <v>0</v>
      </c>
      <c r="L116" s="546">
        <v>0</v>
      </c>
      <c r="M116" s="546">
        <v>0</v>
      </c>
      <c r="N116" s="540"/>
      <c r="O116" s="546">
        <f>P116+Q116+R116+S116+T116</f>
        <v>0</v>
      </c>
    </row>
    <row r="117" spans="1:24" ht="27.75" customHeight="1" x14ac:dyDescent="0.25">
      <c r="A117" s="472"/>
      <c r="B117" s="554"/>
      <c r="C117" s="539"/>
      <c r="D117" s="554"/>
      <c r="E117" s="542"/>
      <c r="F117" s="542"/>
      <c r="G117" s="552" t="s">
        <v>1</v>
      </c>
      <c r="H117" s="546">
        <f>I117+J117+K117+L117+M117</f>
        <v>0</v>
      </c>
      <c r="I117" s="546">
        <v>0</v>
      </c>
      <c r="J117" s="546">
        <v>0</v>
      </c>
      <c r="K117" s="546">
        <v>0</v>
      </c>
      <c r="L117" s="546">
        <v>0</v>
      </c>
      <c r="M117" s="546">
        <v>0</v>
      </c>
      <c r="N117" s="540"/>
      <c r="O117" s="546">
        <f>P117+Q117+R117+S117+T117</f>
        <v>0</v>
      </c>
    </row>
    <row r="118" spans="1:24" ht="80.25" customHeight="1" x14ac:dyDescent="0.25">
      <c r="A118" s="496"/>
      <c r="B118" s="596" t="s">
        <v>899</v>
      </c>
      <c r="C118" s="549" t="s">
        <v>17</v>
      </c>
      <c r="D118" s="541" t="s">
        <v>898</v>
      </c>
      <c r="E118" s="565">
        <v>44926</v>
      </c>
      <c r="F118" s="565" t="s">
        <v>897</v>
      </c>
      <c r="G118" s="549" t="s">
        <v>642</v>
      </c>
      <c r="H118" s="549" t="s">
        <v>642</v>
      </c>
      <c r="I118" s="564"/>
      <c r="J118" s="564"/>
      <c r="K118" s="564"/>
      <c r="L118" s="564"/>
      <c r="M118" s="564"/>
      <c r="N118" s="548"/>
      <c r="O118" s="549" t="s">
        <v>642</v>
      </c>
      <c r="U118" s="595"/>
    </row>
    <row r="119" spans="1:24" ht="15.75" customHeight="1" x14ac:dyDescent="0.25">
      <c r="A119" s="472" t="s">
        <v>896</v>
      </c>
      <c r="B119" s="554" t="s">
        <v>895</v>
      </c>
      <c r="C119" s="539" t="s">
        <v>17</v>
      </c>
      <c r="D119" s="554" t="s">
        <v>894</v>
      </c>
      <c r="E119" s="542">
        <v>44926</v>
      </c>
      <c r="F119" s="542" t="s">
        <v>23</v>
      </c>
      <c r="G119" s="552" t="s">
        <v>5</v>
      </c>
      <c r="H119" s="546">
        <f>SUM(H120:H123)</f>
        <v>350.5</v>
      </c>
      <c r="I119" s="546">
        <f>SUM(I120:I123)</f>
        <v>250.5</v>
      </c>
      <c r="J119" s="546">
        <f>SUM(J120:J123)</f>
        <v>0</v>
      </c>
      <c r="K119" s="546">
        <f>SUM(K120:K123)</f>
        <v>100</v>
      </c>
      <c r="L119" s="546">
        <f>SUM(L120:L123)</f>
        <v>0</v>
      </c>
      <c r="M119" s="546">
        <f>SUM(M120:M123)</f>
        <v>0</v>
      </c>
      <c r="N119" s="540"/>
      <c r="O119" s="551">
        <f>SUM(O120:O123)</f>
        <v>162</v>
      </c>
    </row>
    <row r="120" spans="1:24" x14ac:dyDescent="0.25">
      <c r="A120" s="472"/>
      <c r="B120" s="554"/>
      <c r="C120" s="539"/>
      <c r="D120" s="554"/>
      <c r="E120" s="542"/>
      <c r="F120" s="542"/>
      <c r="G120" s="552" t="s">
        <v>4</v>
      </c>
      <c r="H120" s="546">
        <f>I120+J120+K120+L120+M120</f>
        <v>0</v>
      </c>
      <c r="I120" s="546">
        <v>0</v>
      </c>
      <c r="J120" s="546">
        <v>0</v>
      </c>
      <c r="K120" s="546">
        <v>0</v>
      </c>
      <c r="L120" s="546">
        <v>0</v>
      </c>
      <c r="M120" s="546">
        <v>0</v>
      </c>
      <c r="N120" s="540"/>
      <c r="O120" s="551">
        <v>0</v>
      </c>
    </row>
    <row r="121" spans="1:24" ht="17.25" customHeight="1" x14ac:dyDescent="0.25">
      <c r="A121" s="472"/>
      <c r="B121" s="554"/>
      <c r="C121" s="539"/>
      <c r="D121" s="554"/>
      <c r="E121" s="542"/>
      <c r="F121" s="542"/>
      <c r="G121" s="552" t="s">
        <v>3</v>
      </c>
      <c r="H121" s="546">
        <f>I121+J121+K121+L121+M121</f>
        <v>0</v>
      </c>
      <c r="I121" s="546">
        <v>0</v>
      </c>
      <c r="J121" s="546">
        <v>0</v>
      </c>
      <c r="K121" s="546">
        <v>0</v>
      </c>
      <c r="L121" s="546">
        <v>0</v>
      </c>
      <c r="M121" s="546">
        <v>0</v>
      </c>
      <c r="N121" s="540"/>
      <c r="O121" s="551">
        <v>0</v>
      </c>
    </row>
    <row r="122" spans="1:24" ht="18" customHeight="1" x14ac:dyDescent="0.25">
      <c r="A122" s="472"/>
      <c r="B122" s="554"/>
      <c r="C122" s="539"/>
      <c r="D122" s="554"/>
      <c r="E122" s="542"/>
      <c r="F122" s="542"/>
      <c r="G122" s="552" t="s">
        <v>2</v>
      </c>
      <c r="H122" s="546">
        <f>I122+J122+K122+L122+M122</f>
        <v>350.5</v>
      </c>
      <c r="I122" s="546">
        <v>250.5</v>
      </c>
      <c r="J122" s="546">
        <v>0</v>
      </c>
      <c r="K122" s="546">
        <v>100</v>
      </c>
      <c r="L122" s="546">
        <v>0</v>
      </c>
      <c r="M122" s="546">
        <v>0</v>
      </c>
      <c r="N122" s="540"/>
      <c r="O122" s="551">
        <v>162</v>
      </c>
      <c r="X122" s="555"/>
    </row>
    <row r="123" spans="1:24" ht="21.75" customHeight="1" x14ac:dyDescent="0.25">
      <c r="A123" s="472"/>
      <c r="B123" s="554"/>
      <c r="C123" s="539"/>
      <c r="D123" s="554"/>
      <c r="E123" s="542"/>
      <c r="F123" s="542"/>
      <c r="G123" s="552" t="s">
        <v>1</v>
      </c>
      <c r="H123" s="546">
        <f>I123+J123+K123+L123+M123</f>
        <v>0</v>
      </c>
      <c r="I123" s="546">
        <v>0</v>
      </c>
      <c r="J123" s="546">
        <v>0</v>
      </c>
      <c r="K123" s="546">
        <v>0</v>
      </c>
      <c r="L123" s="546">
        <v>0</v>
      </c>
      <c r="M123" s="546">
        <v>0</v>
      </c>
      <c r="N123" s="540"/>
      <c r="O123" s="551">
        <v>0</v>
      </c>
    </row>
    <row r="124" spans="1:24" ht="97.5" customHeight="1" x14ac:dyDescent="0.25">
      <c r="A124" s="467"/>
      <c r="B124" s="554" t="s">
        <v>893</v>
      </c>
      <c r="C124" s="539" t="s">
        <v>17</v>
      </c>
      <c r="D124" s="539" t="s">
        <v>892</v>
      </c>
      <c r="E124" s="542">
        <v>44926</v>
      </c>
      <c r="F124" s="542" t="s">
        <v>891</v>
      </c>
      <c r="G124" s="539" t="s">
        <v>642</v>
      </c>
      <c r="H124" s="539" t="s">
        <v>642</v>
      </c>
      <c r="I124" s="549"/>
      <c r="J124" s="549"/>
      <c r="K124" s="549"/>
      <c r="L124" s="549"/>
      <c r="M124" s="549"/>
      <c r="N124" s="594"/>
      <c r="O124" s="539" t="s">
        <v>642</v>
      </c>
    </row>
    <row r="125" spans="1:24" ht="129.75" customHeight="1" x14ac:dyDescent="0.25">
      <c r="A125" s="467"/>
      <c r="B125" s="554"/>
      <c r="C125" s="539"/>
      <c r="D125" s="539"/>
      <c r="E125" s="542"/>
      <c r="F125" s="542"/>
      <c r="G125" s="539"/>
      <c r="H125" s="539"/>
      <c r="I125" s="549"/>
      <c r="J125" s="549"/>
      <c r="K125" s="549"/>
      <c r="L125" s="549"/>
      <c r="M125" s="549"/>
      <c r="N125" s="594"/>
      <c r="O125" s="539"/>
      <c r="U125" s="105"/>
      <c r="X125" s="103"/>
    </row>
    <row r="126" spans="1:24" ht="15.75" customHeight="1" x14ac:dyDescent="0.25">
      <c r="A126" s="562">
        <v>8</v>
      </c>
      <c r="B126" s="593" t="s">
        <v>890</v>
      </c>
      <c r="C126" s="560" t="s">
        <v>642</v>
      </c>
      <c r="D126" s="590" t="s">
        <v>889</v>
      </c>
      <c r="E126" s="560" t="s">
        <v>642</v>
      </c>
      <c r="F126" s="560" t="s">
        <v>642</v>
      </c>
      <c r="G126" s="559" t="s">
        <v>5</v>
      </c>
      <c r="H126" s="558">
        <f>H131</f>
        <v>12357.6</v>
      </c>
      <c r="I126" s="558">
        <f>I131</f>
        <v>1304.7</v>
      </c>
      <c r="J126" s="558">
        <f>J131</f>
        <v>779.8</v>
      </c>
      <c r="K126" s="558">
        <f>K131</f>
        <v>0</v>
      </c>
      <c r="L126" s="558">
        <f>L131</f>
        <v>0</v>
      </c>
      <c r="M126" s="558">
        <f>M131</f>
        <v>100</v>
      </c>
      <c r="N126" s="558">
        <f>N131</f>
        <v>0</v>
      </c>
      <c r="O126" s="558">
        <f>O131</f>
        <v>5715.1</v>
      </c>
    </row>
    <row r="127" spans="1:24" x14ac:dyDescent="0.25">
      <c r="A127" s="562"/>
      <c r="B127" s="593"/>
      <c r="C127" s="560"/>
      <c r="D127" s="590"/>
      <c r="E127" s="560"/>
      <c r="F127" s="560"/>
      <c r="G127" s="559" t="s">
        <v>4</v>
      </c>
      <c r="H127" s="558">
        <f>H132</f>
        <v>0</v>
      </c>
      <c r="I127" s="558">
        <f>I132</f>
        <v>0</v>
      </c>
      <c r="J127" s="558">
        <f>J132</f>
        <v>0</v>
      </c>
      <c r="K127" s="558">
        <f>K132</f>
        <v>0</v>
      </c>
      <c r="L127" s="558">
        <f>L132</f>
        <v>0</v>
      </c>
      <c r="M127" s="558">
        <f>M132</f>
        <v>0</v>
      </c>
      <c r="N127" s="558">
        <f>N132</f>
        <v>0</v>
      </c>
      <c r="O127" s="558">
        <f>O132</f>
        <v>0</v>
      </c>
    </row>
    <row r="128" spans="1:24" x14ac:dyDescent="0.25">
      <c r="A128" s="562"/>
      <c r="B128" s="593"/>
      <c r="C128" s="560"/>
      <c r="D128" s="590"/>
      <c r="E128" s="560"/>
      <c r="F128" s="560"/>
      <c r="G128" s="559" t="s">
        <v>3</v>
      </c>
      <c r="H128" s="558">
        <f>H133</f>
        <v>0</v>
      </c>
      <c r="I128" s="558">
        <f>I133</f>
        <v>0</v>
      </c>
      <c r="J128" s="558">
        <f>J133</f>
        <v>0</v>
      </c>
      <c r="K128" s="558">
        <f>K133</f>
        <v>0</v>
      </c>
      <c r="L128" s="558">
        <f>L133</f>
        <v>0</v>
      </c>
      <c r="M128" s="558">
        <f>M133</f>
        <v>0</v>
      </c>
      <c r="N128" s="558">
        <f>N133</f>
        <v>0</v>
      </c>
      <c r="O128" s="558">
        <f>O133</f>
        <v>0</v>
      </c>
    </row>
    <row r="129" spans="1:24" x14ac:dyDescent="0.25">
      <c r="A129" s="562"/>
      <c r="B129" s="593"/>
      <c r="C129" s="560"/>
      <c r="D129" s="590"/>
      <c r="E129" s="560"/>
      <c r="F129" s="560"/>
      <c r="G129" s="559" t="s">
        <v>2</v>
      </c>
      <c r="H129" s="558">
        <f>H134</f>
        <v>12357.6</v>
      </c>
      <c r="I129" s="558">
        <f>I134</f>
        <v>1304.7</v>
      </c>
      <c r="J129" s="558">
        <f>J134</f>
        <v>779.8</v>
      </c>
      <c r="K129" s="558">
        <f>K134</f>
        <v>0</v>
      </c>
      <c r="L129" s="558">
        <f>L134</f>
        <v>0</v>
      </c>
      <c r="M129" s="558">
        <f>M134</f>
        <v>100</v>
      </c>
      <c r="N129" s="558">
        <f>N134</f>
        <v>0</v>
      </c>
      <c r="O129" s="558">
        <f>O134</f>
        <v>5715.1</v>
      </c>
    </row>
    <row r="130" spans="1:24" x14ac:dyDescent="0.25">
      <c r="A130" s="562"/>
      <c r="B130" s="593"/>
      <c r="C130" s="560"/>
      <c r="D130" s="590"/>
      <c r="E130" s="560"/>
      <c r="F130" s="560"/>
      <c r="G130" s="559" t="s">
        <v>1</v>
      </c>
      <c r="H130" s="558">
        <f>H135</f>
        <v>0</v>
      </c>
      <c r="I130" s="558">
        <f>I135</f>
        <v>0</v>
      </c>
      <c r="J130" s="558">
        <f>J135</f>
        <v>0</v>
      </c>
      <c r="K130" s="558">
        <f>K135</f>
        <v>0</v>
      </c>
      <c r="L130" s="558">
        <f>L135</f>
        <v>0</v>
      </c>
      <c r="M130" s="558">
        <f>M135</f>
        <v>0</v>
      </c>
      <c r="N130" s="558">
        <f>N135</f>
        <v>0</v>
      </c>
      <c r="O130" s="558">
        <f>O135</f>
        <v>0</v>
      </c>
    </row>
    <row r="131" spans="1:24" ht="15.75" customHeight="1" x14ac:dyDescent="0.25">
      <c r="A131" s="472" t="s">
        <v>680</v>
      </c>
      <c r="B131" s="539" t="s">
        <v>888</v>
      </c>
      <c r="C131" s="539" t="s">
        <v>17</v>
      </c>
      <c r="D131" s="539" t="s">
        <v>887</v>
      </c>
      <c r="E131" s="542">
        <v>44926</v>
      </c>
      <c r="F131" s="542" t="s">
        <v>17</v>
      </c>
      <c r="G131" s="552" t="s">
        <v>5</v>
      </c>
      <c r="H131" s="546">
        <f>SUM(H132:H135)</f>
        <v>12357.6</v>
      </c>
      <c r="I131" s="546">
        <f>SUM(I132:I135)</f>
        <v>1304.7</v>
      </c>
      <c r="J131" s="546">
        <f>SUM(J132:J135)</f>
        <v>779.8</v>
      </c>
      <c r="K131" s="546">
        <f>SUM(K132:K135)</f>
        <v>0</v>
      </c>
      <c r="L131" s="546">
        <f>SUM(L132:L135)</f>
        <v>0</v>
      </c>
      <c r="M131" s="546">
        <f>SUM(M132:M135)</f>
        <v>100</v>
      </c>
      <c r="N131" s="592"/>
      <c r="O131" s="551">
        <f>SUM(O132:O135)</f>
        <v>5715.1</v>
      </c>
    </row>
    <row r="132" spans="1:24" x14ac:dyDescent="0.25">
      <c r="A132" s="472"/>
      <c r="B132" s="539"/>
      <c r="C132" s="539"/>
      <c r="D132" s="539"/>
      <c r="E132" s="542"/>
      <c r="F132" s="542"/>
      <c r="G132" s="552" t="s">
        <v>4</v>
      </c>
      <c r="H132" s="546">
        <v>0</v>
      </c>
      <c r="I132" s="546">
        <v>0</v>
      </c>
      <c r="J132" s="546">
        <v>0</v>
      </c>
      <c r="K132" s="546">
        <v>0</v>
      </c>
      <c r="L132" s="546">
        <v>0</v>
      </c>
      <c r="M132" s="546">
        <v>0</v>
      </c>
      <c r="N132" s="592"/>
      <c r="O132" s="551">
        <v>0</v>
      </c>
    </row>
    <row r="133" spans="1:24" x14ac:dyDescent="0.25">
      <c r="A133" s="472"/>
      <c r="B133" s="539"/>
      <c r="C133" s="539"/>
      <c r="D133" s="539"/>
      <c r="E133" s="542"/>
      <c r="F133" s="542"/>
      <c r="G133" s="552" t="s">
        <v>3</v>
      </c>
      <c r="H133" s="546">
        <v>0</v>
      </c>
      <c r="I133" s="546">
        <v>0</v>
      </c>
      <c r="J133" s="546">
        <v>0</v>
      </c>
      <c r="K133" s="546">
        <v>0</v>
      </c>
      <c r="L133" s="546">
        <v>0</v>
      </c>
      <c r="M133" s="546">
        <v>0</v>
      </c>
      <c r="N133" s="592"/>
      <c r="O133" s="551">
        <v>0</v>
      </c>
    </row>
    <row r="134" spans="1:24" x14ac:dyDescent="0.25">
      <c r="A134" s="472"/>
      <c r="B134" s="539"/>
      <c r="C134" s="539"/>
      <c r="D134" s="539"/>
      <c r="E134" s="542"/>
      <c r="F134" s="542"/>
      <c r="G134" s="552" t="s">
        <v>2</v>
      </c>
      <c r="H134" s="546">
        <v>12357.6</v>
      </c>
      <c r="I134" s="546">
        <v>1304.7</v>
      </c>
      <c r="J134" s="546">
        <v>779.8</v>
      </c>
      <c r="K134" s="546">
        <v>0</v>
      </c>
      <c r="L134" s="546">
        <v>0</v>
      </c>
      <c r="M134" s="546">
        <v>100</v>
      </c>
      <c r="N134" s="592"/>
      <c r="O134" s="551">
        <v>5715.1</v>
      </c>
      <c r="X134" s="555"/>
    </row>
    <row r="135" spans="1:24" ht="36.75" customHeight="1" x14ac:dyDescent="0.25">
      <c r="A135" s="472"/>
      <c r="B135" s="539"/>
      <c r="C135" s="539"/>
      <c r="D135" s="539"/>
      <c r="E135" s="542"/>
      <c r="F135" s="542"/>
      <c r="G135" s="552" t="s">
        <v>1</v>
      </c>
      <c r="H135" s="546">
        <v>0</v>
      </c>
      <c r="I135" s="546">
        <v>0</v>
      </c>
      <c r="J135" s="546">
        <v>0</v>
      </c>
      <c r="K135" s="546">
        <v>0</v>
      </c>
      <c r="L135" s="546">
        <v>0</v>
      </c>
      <c r="M135" s="546">
        <v>0</v>
      </c>
      <c r="N135" s="592"/>
      <c r="O135" s="551">
        <v>0</v>
      </c>
    </row>
    <row r="136" spans="1:24" ht="238.5" customHeight="1" x14ac:dyDescent="0.25">
      <c r="A136" s="472"/>
      <c r="B136" s="539"/>
      <c r="C136" s="539"/>
      <c r="D136" s="539"/>
      <c r="E136" s="542"/>
      <c r="F136" s="542"/>
      <c r="G136" s="539" t="s">
        <v>642</v>
      </c>
      <c r="H136" s="539" t="s">
        <v>642</v>
      </c>
      <c r="I136" s="549"/>
      <c r="J136" s="549"/>
      <c r="K136" s="549"/>
      <c r="L136" s="549"/>
      <c r="M136" s="549"/>
      <c r="N136" s="585"/>
      <c r="O136" s="539" t="s">
        <v>642</v>
      </c>
    </row>
    <row r="137" spans="1:24" ht="378" customHeight="1" x14ac:dyDescent="0.25">
      <c r="A137" s="502"/>
      <c r="B137" s="539" t="s">
        <v>886</v>
      </c>
      <c r="C137" s="539" t="s">
        <v>21</v>
      </c>
      <c r="D137" s="539" t="s">
        <v>885</v>
      </c>
      <c r="E137" s="542">
        <v>44652</v>
      </c>
      <c r="F137" s="591" t="s">
        <v>884</v>
      </c>
      <c r="G137" s="539"/>
      <c r="H137" s="539"/>
      <c r="I137" s="549"/>
      <c r="J137" s="549"/>
      <c r="K137" s="549"/>
      <c r="L137" s="549"/>
      <c r="M137" s="549"/>
      <c r="N137" s="585"/>
      <c r="O137" s="539"/>
    </row>
    <row r="138" spans="1:24" ht="166.5" customHeight="1" x14ac:dyDescent="0.25">
      <c r="A138" s="501"/>
      <c r="B138" s="539"/>
      <c r="C138" s="539"/>
      <c r="D138" s="539"/>
      <c r="E138" s="542"/>
      <c r="F138" s="591"/>
      <c r="G138" s="539"/>
      <c r="H138" s="539"/>
      <c r="I138" s="549"/>
      <c r="J138" s="549"/>
      <c r="K138" s="549"/>
      <c r="L138" s="549"/>
      <c r="M138" s="549"/>
      <c r="N138" s="585"/>
      <c r="O138" s="539"/>
    </row>
    <row r="139" spans="1:24" ht="201" customHeight="1" x14ac:dyDescent="0.25">
      <c r="A139" s="467"/>
      <c r="B139" s="554" t="s">
        <v>883</v>
      </c>
      <c r="C139" s="539" t="s">
        <v>17</v>
      </c>
      <c r="D139" s="539" t="s">
        <v>882</v>
      </c>
      <c r="E139" s="542">
        <v>44926</v>
      </c>
      <c r="F139" s="542" t="s">
        <v>881</v>
      </c>
      <c r="G139" s="539" t="s">
        <v>642</v>
      </c>
      <c r="H139" s="539" t="s">
        <v>642</v>
      </c>
      <c r="I139" s="549"/>
      <c r="J139" s="549"/>
      <c r="K139" s="549"/>
      <c r="L139" s="549"/>
      <c r="M139" s="549"/>
      <c r="N139" s="585"/>
      <c r="O139" s="539" t="s">
        <v>642</v>
      </c>
      <c r="U139" s="40"/>
    </row>
    <row r="140" spans="1:24" ht="109.5" customHeight="1" x14ac:dyDescent="0.25">
      <c r="A140" s="467"/>
      <c r="B140" s="554"/>
      <c r="C140" s="539"/>
      <c r="D140" s="539"/>
      <c r="E140" s="542"/>
      <c r="F140" s="542"/>
      <c r="G140" s="539"/>
      <c r="H140" s="539"/>
      <c r="I140" s="549"/>
      <c r="J140" s="549"/>
      <c r="K140" s="549"/>
      <c r="L140" s="549"/>
      <c r="M140" s="549"/>
      <c r="N140" s="585"/>
      <c r="O140" s="539"/>
    </row>
    <row r="141" spans="1:24" ht="23.25" customHeight="1" x14ac:dyDescent="0.25">
      <c r="A141" s="467"/>
      <c r="B141" s="554"/>
      <c r="C141" s="539"/>
      <c r="D141" s="539"/>
      <c r="E141" s="542"/>
      <c r="F141" s="542"/>
      <c r="G141" s="539"/>
      <c r="H141" s="539"/>
      <c r="I141" s="549"/>
      <c r="J141" s="549"/>
      <c r="K141" s="549"/>
      <c r="L141" s="549"/>
      <c r="M141" s="549"/>
      <c r="N141" s="585"/>
      <c r="O141" s="539"/>
    </row>
    <row r="142" spans="1:24" ht="30.75" customHeight="1" x14ac:dyDescent="0.25">
      <c r="A142" s="467"/>
      <c r="B142" s="554"/>
      <c r="C142" s="539"/>
      <c r="D142" s="539"/>
      <c r="E142" s="542"/>
      <c r="F142" s="542"/>
      <c r="G142" s="539"/>
      <c r="H142" s="539"/>
      <c r="I142" s="549"/>
      <c r="J142" s="549"/>
      <c r="K142" s="549"/>
      <c r="L142" s="549"/>
      <c r="M142" s="549"/>
      <c r="N142" s="585"/>
      <c r="O142" s="539"/>
      <c r="U142" s="105"/>
    </row>
    <row r="143" spans="1:24" ht="29.25" customHeight="1" x14ac:dyDescent="0.25">
      <c r="A143" s="467"/>
      <c r="B143" s="554"/>
      <c r="C143" s="539"/>
      <c r="D143" s="539"/>
      <c r="E143" s="542"/>
      <c r="F143" s="542"/>
      <c r="G143" s="539"/>
      <c r="H143" s="539"/>
      <c r="I143" s="549"/>
      <c r="J143" s="549"/>
      <c r="K143" s="549"/>
      <c r="L143" s="549"/>
      <c r="M143" s="549"/>
      <c r="N143" s="585"/>
      <c r="O143" s="539"/>
    </row>
    <row r="144" spans="1:24" ht="15.75" customHeight="1" x14ac:dyDescent="0.25">
      <c r="A144" s="562">
        <v>9</v>
      </c>
      <c r="B144" s="590" t="s">
        <v>880</v>
      </c>
      <c r="C144" s="560" t="s">
        <v>642</v>
      </c>
      <c r="D144" s="590" t="s">
        <v>879</v>
      </c>
      <c r="E144" s="560" t="s">
        <v>642</v>
      </c>
      <c r="F144" s="560" t="s">
        <v>642</v>
      </c>
      <c r="G144" s="559" t="s">
        <v>5</v>
      </c>
      <c r="H144" s="558">
        <f>H149</f>
        <v>22494.2</v>
      </c>
      <c r="I144" s="589">
        <f>I145+I146+I147+I148</f>
        <v>4738.3</v>
      </c>
      <c r="J144" s="589">
        <f>J145+J146+J147+J148</f>
        <v>0</v>
      </c>
      <c r="K144" s="589">
        <f>K145+K146+K147+K148</f>
        <v>17755.900000000001</v>
      </c>
      <c r="L144" s="589">
        <f>L145+L146+L147+L148</f>
        <v>0</v>
      </c>
      <c r="M144" s="589">
        <f>M145+M146+M147+M148</f>
        <v>0</v>
      </c>
      <c r="N144" s="557"/>
      <c r="O144" s="556">
        <f>SUM(O145:O148)</f>
        <v>17216.099999999999</v>
      </c>
    </row>
    <row r="145" spans="1:26" x14ac:dyDescent="0.25">
      <c r="A145" s="562"/>
      <c r="B145" s="590"/>
      <c r="C145" s="560"/>
      <c r="D145" s="590"/>
      <c r="E145" s="560"/>
      <c r="F145" s="560"/>
      <c r="G145" s="559" t="s">
        <v>4</v>
      </c>
      <c r="H145" s="558">
        <f>H150</f>
        <v>0</v>
      </c>
      <c r="I145" s="558">
        <f>I150</f>
        <v>0</v>
      </c>
      <c r="J145" s="558">
        <f>J150</f>
        <v>0</v>
      </c>
      <c r="K145" s="558">
        <f>K150</f>
        <v>0</v>
      </c>
      <c r="L145" s="558">
        <f>L150</f>
        <v>0</v>
      </c>
      <c r="M145" s="558">
        <f>M150</f>
        <v>0</v>
      </c>
      <c r="N145" s="558">
        <f>N150</f>
        <v>0</v>
      </c>
      <c r="O145" s="558">
        <f>O150</f>
        <v>0</v>
      </c>
    </row>
    <row r="146" spans="1:26" x14ac:dyDescent="0.25">
      <c r="A146" s="562"/>
      <c r="B146" s="590"/>
      <c r="C146" s="560"/>
      <c r="D146" s="590"/>
      <c r="E146" s="560"/>
      <c r="F146" s="560"/>
      <c r="G146" s="559" t="s">
        <v>3</v>
      </c>
      <c r="H146" s="558">
        <f>H151</f>
        <v>0</v>
      </c>
      <c r="I146" s="558">
        <f>I151</f>
        <v>0</v>
      </c>
      <c r="J146" s="558">
        <f>J151</f>
        <v>0</v>
      </c>
      <c r="K146" s="558">
        <f>K151</f>
        <v>0</v>
      </c>
      <c r="L146" s="558">
        <f>L151</f>
        <v>0</v>
      </c>
      <c r="M146" s="558">
        <f>M151</f>
        <v>0</v>
      </c>
      <c r="N146" s="558">
        <f>N151</f>
        <v>0</v>
      </c>
      <c r="O146" s="558">
        <f>O151</f>
        <v>0</v>
      </c>
    </row>
    <row r="147" spans="1:26" x14ac:dyDescent="0.25">
      <c r="A147" s="562"/>
      <c r="B147" s="590"/>
      <c r="C147" s="560"/>
      <c r="D147" s="590"/>
      <c r="E147" s="560"/>
      <c r="F147" s="560"/>
      <c r="G147" s="559" t="s">
        <v>2</v>
      </c>
      <c r="H147" s="558">
        <f>H152</f>
        <v>22494.2</v>
      </c>
      <c r="I147" s="558">
        <f>I152</f>
        <v>4738.3</v>
      </c>
      <c r="J147" s="558">
        <f>J152</f>
        <v>0</v>
      </c>
      <c r="K147" s="558">
        <f>K152</f>
        <v>17755.900000000001</v>
      </c>
      <c r="L147" s="558">
        <f>L152</f>
        <v>0</v>
      </c>
      <c r="M147" s="558">
        <f>M152</f>
        <v>0</v>
      </c>
      <c r="N147" s="558">
        <f>N152</f>
        <v>0</v>
      </c>
      <c r="O147" s="558">
        <f>O152</f>
        <v>17216.099999999999</v>
      </c>
    </row>
    <row r="148" spans="1:26" x14ac:dyDescent="0.25">
      <c r="A148" s="562"/>
      <c r="B148" s="590"/>
      <c r="C148" s="560"/>
      <c r="D148" s="590"/>
      <c r="E148" s="560"/>
      <c r="F148" s="560"/>
      <c r="G148" s="559" t="s">
        <v>1</v>
      </c>
      <c r="H148" s="558">
        <f>H153</f>
        <v>0</v>
      </c>
      <c r="I148" s="589">
        <v>0</v>
      </c>
      <c r="J148" s="589">
        <v>0</v>
      </c>
      <c r="K148" s="589">
        <v>0</v>
      </c>
      <c r="L148" s="589">
        <v>0</v>
      </c>
      <c r="M148" s="589">
        <v>0</v>
      </c>
      <c r="N148" s="557"/>
      <c r="O148" s="556">
        <v>0</v>
      </c>
    </row>
    <row r="149" spans="1:26" ht="30.75" customHeight="1" x14ac:dyDescent="0.25">
      <c r="A149" s="472" t="s">
        <v>669</v>
      </c>
      <c r="B149" s="554" t="s">
        <v>878</v>
      </c>
      <c r="C149" s="539" t="s">
        <v>17</v>
      </c>
      <c r="D149" s="572" t="s">
        <v>877</v>
      </c>
      <c r="E149" s="542">
        <v>44926</v>
      </c>
      <c r="F149" s="542" t="s">
        <v>23</v>
      </c>
      <c r="G149" s="552" t="s">
        <v>5</v>
      </c>
      <c r="H149" s="588">
        <f>H150+H151+H152+H153</f>
        <v>22494.2</v>
      </c>
      <c r="I149" s="588">
        <f>I150+I151+I152+I153</f>
        <v>4738.3</v>
      </c>
      <c r="J149" s="588">
        <f>J150+J151+J152+J153</f>
        <v>0</v>
      </c>
      <c r="K149" s="588">
        <f>K150+K151+K152+K153</f>
        <v>17755.900000000001</v>
      </c>
      <c r="L149" s="588">
        <f>L150+L151+L152+L153</f>
        <v>0</v>
      </c>
      <c r="M149" s="588">
        <f>M150+M151+M152+M153</f>
        <v>0</v>
      </c>
      <c r="N149" s="587"/>
      <c r="O149" s="551">
        <f>SUM(O150:O153)</f>
        <v>17216.099999999999</v>
      </c>
    </row>
    <row r="150" spans="1:26" ht="21" customHeight="1" x14ac:dyDescent="0.25">
      <c r="A150" s="472"/>
      <c r="B150" s="554"/>
      <c r="C150" s="539"/>
      <c r="D150" s="572"/>
      <c r="E150" s="542"/>
      <c r="F150" s="542"/>
      <c r="G150" s="552" t="s">
        <v>4</v>
      </c>
      <c r="H150" s="588">
        <v>0</v>
      </c>
      <c r="I150" s="588">
        <v>0</v>
      </c>
      <c r="J150" s="588">
        <v>0</v>
      </c>
      <c r="K150" s="588">
        <v>0</v>
      </c>
      <c r="L150" s="588">
        <v>0</v>
      </c>
      <c r="M150" s="588">
        <v>0</v>
      </c>
      <c r="N150" s="587"/>
      <c r="O150" s="551">
        <v>0</v>
      </c>
    </row>
    <row r="151" spans="1:26" ht="22.5" customHeight="1" x14ac:dyDescent="0.25">
      <c r="A151" s="472"/>
      <c r="B151" s="554"/>
      <c r="C151" s="539"/>
      <c r="D151" s="572"/>
      <c r="E151" s="542"/>
      <c r="F151" s="542"/>
      <c r="G151" s="552" t="s">
        <v>3</v>
      </c>
      <c r="H151" s="588">
        <v>0</v>
      </c>
      <c r="I151" s="588">
        <v>0</v>
      </c>
      <c r="J151" s="588">
        <v>0</v>
      </c>
      <c r="K151" s="588">
        <v>0</v>
      </c>
      <c r="L151" s="588">
        <v>0</v>
      </c>
      <c r="M151" s="588">
        <v>0</v>
      </c>
      <c r="N151" s="587"/>
      <c r="O151" s="551">
        <v>0</v>
      </c>
    </row>
    <row r="152" spans="1:26" ht="22.5" customHeight="1" x14ac:dyDescent="0.25">
      <c r="A152" s="472"/>
      <c r="B152" s="554"/>
      <c r="C152" s="539"/>
      <c r="D152" s="572"/>
      <c r="E152" s="542"/>
      <c r="F152" s="542"/>
      <c r="G152" s="552" t="s">
        <v>2</v>
      </c>
      <c r="H152" s="588">
        <f>I152+K152</f>
        <v>22494.2</v>
      </c>
      <c r="I152" s="588">
        <v>4738.3</v>
      </c>
      <c r="J152" s="588">
        <v>0</v>
      </c>
      <c r="K152" s="588">
        <v>17755.900000000001</v>
      </c>
      <c r="L152" s="588">
        <v>0</v>
      </c>
      <c r="M152" s="588">
        <v>0</v>
      </c>
      <c r="N152" s="587"/>
      <c r="O152" s="551">
        <v>17216.099999999999</v>
      </c>
      <c r="P152" s="583"/>
      <c r="X152" s="555"/>
      <c r="Y152" s="2" t="s">
        <v>876</v>
      </c>
    </row>
    <row r="153" spans="1:26" ht="27" customHeight="1" x14ac:dyDescent="0.25">
      <c r="A153" s="472"/>
      <c r="B153" s="554"/>
      <c r="C153" s="539"/>
      <c r="D153" s="572"/>
      <c r="E153" s="542"/>
      <c r="F153" s="542"/>
      <c r="G153" s="552" t="s">
        <v>1</v>
      </c>
      <c r="H153" s="588">
        <v>0</v>
      </c>
      <c r="I153" s="588">
        <v>0</v>
      </c>
      <c r="J153" s="588">
        <v>0</v>
      </c>
      <c r="K153" s="588">
        <v>0</v>
      </c>
      <c r="L153" s="588">
        <v>0</v>
      </c>
      <c r="M153" s="588">
        <v>0</v>
      </c>
      <c r="N153" s="587"/>
      <c r="O153" s="551">
        <v>0</v>
      </c>
    </row>
    <row r="154" spans="1:26" ht="125.25" customHeight="1" x14ac:dyDescent="0.25">
      <c r="A154" s="467"/>
      <c r="B154" s="572" t="s">
        <v>875</v>
      </c>
      <c r="C154" s="578" t="s">
        <v>17</v>
      </c>
      <c r="D154" s="539" t="s">
        <v>874</v>
      </c>
      <c r="E154" s="542">
        <v>44926</v>
      </c>
      <c r="F154" s="586" t="s">
        <v>873</v>
      </c>
      <c r="G154" s="539" t="s">
        <v>642</v>
      </c>
      <c r="H154" s="539" t="s">
        <v>642</v>
      </c>
      <c r="I154" s="549"/>
      <c r="J154" s="549"/>
      <c r="K154" s="549"/>
      <c r="L154" s="549"/>
      <c r="M154" s="549"/>
      <c r="N154" s="585"/>
      <c r="O154" s="539" t="s">
        <v>642</v>
      </c>
    </row>
    <row r="155" spans="1:26" ht="339.75" customHeight="1" x14ac:dyDescent="0.25">
      <c r="A155" s="467"/>
      <c r="B155" s="572"/>
      <c r="C155" s="578"/>
      <c r="D155" s="539"/>
      <c r="E155" s="542"/>
      <c r="F155" s="586"/>
      <c r="G155" s="539"/>
      <c r="H155" s="539"/>
      <c r="I155" s="549"/>
      <c r="J155" s="549"/>
      <c r="K155" s="549"/>
      <c r="L155" s="549"/>
      <c r="M155" s="549"/>
      <c r="N155" s="585"/>
      <c r="O155" s="539"/>
      <c r="U155" s="103"/>
    </row>
    <row r="156" spans="1:26" ht="120.75" customHeight="1" x14ac:dyDescent="0.25">
      <c r="A156" s="467"/>
      <c r="B156" s="572"/>
      <c r="C156" s="578"/>
      <c r="D156" s="539"/>
      <c r="E156" s="542"/>
      <c r="F156" s="586"/>
      <c r="G156" s="539"/>
      <c r="H156" s="539"/>
      <c r="I156" s="549"/>
      <c r="J156" s="549"/>
      <c r="K156" s="549"/>
      <c r="L156" s="549"/>
      <c r="M156" s="549"/>
      <c r="N156" s="585"/>
      <c r="O156" s="539"/>
      <c r="X156" s="103"/>
      <c r="Z156" s="103"/>
    </row>
    <row r="157" spans="1:26" ht="15.75" customHeight="1" x14ac:dyDescent="0.25">
      <c r="A157" s="562">
        <v>10</v>
      </c>
      <c r="B157" s="561" t="s">
        <v>872</v>
      </c>
      <c r="C157" s="560" t="s">
        <v>642</v>
      </c>
      <c r="D157" s="561" t="s">
        <v>871</v>
      </c>
      <c r="E157" s="560" t="s">
        <v>642</v>
      </c>
      <c r="F157" s="560" t="s">
        <v>642</v>
      </c>
      <c r="G157" s="559" t="s">
        <v>5</v>
      </c>
      <c r="H157" s="558">
        <f>H162+H168+H176+H182+H189</f>
        <v>17551.3</v>
      </c>
      <c r="I157" s="558">
        <f>I162+I168+I176+I182+I189</f>
        <v>1320</v>
      </c>
      <c r="J157" s="558">
        <f>J162+J168+J176+J182+J189</f>
        <v>0</v>
      </c>
      <c r="K157" s="558">
        <f>K162+K168+K176+K182+K189</f>
        <v>10000</v>
      </c>
      <c r="L157" s="558">
        <f>L162+L168+L176+L182+L189</f>
        <v>0</v>
      </c>
      <c r="M157" s="558">
        <f>M162+M168+M176+M182+M189</f>
        <v>267.5</v>
      </c>
      <c r="N157" s="558">
        <f>N162+N168+N176+N182+N189</f>
        <v>5963.8</v>
      </c>
      <c r="O157" s="558">
        <f>SUM(O158:O161)</f>
        <v>16596.036820000001</v>
      </c>
      <c r="P157" s="2">
        <v>7230.5</v>
      </c>
      <c r="Q157" s="458">
        <f>P157-O157</f>
        <v>-9365.5368200000012</v>
      </c>
    </row>
    <row r="158" spans="1:26" x14ac:dyDescent="0.25">
      <c r="A158" s="562"/>
      <c r="B158" s="561"/>
      <c r="C158" s="560"/>
      <c r="D158" s="561"/>
      <c r="E158" s="560"/>
      <c r="F158" s="560"/>
      <c r="G158" s="559" t="s">
        <v>4</v>
      </c>
      <c r="H158" s="558">
        <f>H163+H169+H177+H183+H190</f>
        <v>0</v>
      </c>
      <c r="I158" s="558">
        <f>I163+I169+I177+I183+I190</f>
        <v>0</v>
      </c>
      <c r="J158" s="558">
        <f>J163+J169+J177+J183+J190</f>
        <v>0</v>
      </c>
      <c r="K158" s="558">
        <f>K163+K169+K177+K183+K190</f>
        <v>0</v>
      </c>
      <c r="L158" s="558">
        <f>L163+L169+L177+L183+L190</f>
        <v>0</v>
      </c>
      <c r="M158" s="558">
        <f>M163+M169+M177+M183+M190</f>
        <v>0</v>
      </c>
      <c r="N158" s="558">
        <f>N163+N169+N177+N183+N190</f>
        <v>0</v>
      </c>
      <c r="O158" s="558">
        <f>O163+O169+O177+O183+O190</f>
        <v>0</v>
      </c>
    </row>
    <row r="159" spans="1:26" ht="22.5" customHeight="1" x14ac:dyDescent="0.25">
      <c r="A159" s="562"/>
      <c r="B159" s="561"/>
      <c r="C159" s="560"/>
      <c r="D159" s="561"/>
      <c r="E159" s="560"/>
      <c r="F159" s="560"/>
      <c r="G159" s="559" t="s">
        <v>3</v>
      </c>
      <c r="H159" s="558">
        <f>H164+H170+H178+H184+H191</f>
        <v>0</v>
      </c>
      <c r="I159" s="558">
        <f>I164+I170+I178+I184+I191</f>
        <v>0</v>
      </c>
      <c r="J159" s="558">
        <f>J164+J170+J178+J184+J191</f>
        <v>0</v>
      </c>
      <c r="K159" s="558">
        <f>K164+K170+K178+K184+K191</f>
        <v>0</v>
      </c>
      <c r="L159" s="558">
        <f>L164+L170+L178+L184+L191</f>
        <v>0</v>
      </c>
      <c r="M159" s="558">
        <f>M164+M170+M178+M184+M191</f>
        <v>0</v>
      </c>
      <c r="N159" s="558">
        <f>N164+N170+N178+N184+N191</f>
        <v>0</v>
      </c>
      <c r="O159" s="558">
        <f>O164+O170+O178+O184+O191</f>
        <v>0</v>
      </c>
    </row>
    <row r="160" spans="1:26" x14ac:dyDescent="0.25">
      <c r="A160" s="562"/>
      <c r="B160" s="561"/>
      <c r="C160" s="560"/>
      <c r="D160" s="561"/>
      <c r="E160" s="560"/>
      <c r="F160" s="560"/>
      <c r="G160" s="559" t="s">
        <v>2</v>
      </c>
      <c r="H160" s="558">
        <f>H165+H171+H179+H185+H192</f>
        <v>17551.3</v>
      </c>
      <c r="I160" s="558">
        <f>I165+I171+I179+I185+I192</f>
        <v>1320</v>
      </c>
      <c r="J160" s="558">
        <f>J165+J171+J179+J185+J192</f>
        <v>0</v>
      </c>
      <c r="K160" s="558">
        <f>K165+K171+K179+K185+K192</f>
        <v>10000</v>
      </c>
      <c r="L160" s="558">
        <f>L165+L171+L179+L185+L192</f>
        <v>0</v>
      </c>
      <c r="M160" s="558">
        <f>M165+M171+M179+M185+M192</f>
        <v>267.5</v>
      </c>
      <c r="N160" s="558">
        <f>N165+N171+N179+N185+N192</f>
        <v>5963.8</v>
      </c>
      <c r="O160" s="558">
        <f>O165+O171+O179+O185+O192</f>
        <v>16596.036820000001</v>
      </c>
    </row>
    <row r="161" spans="1:24" ht="30.75" customHeight="1" x14ac:dyDescent="0.25">
      <c r="A161" s="562"/>
      <c r="B161" s="561"/>
      <c r="C161" s="560"/>
      <c r="D161" s="561"/>
      <c r="E161" s="560"/>
      <c r="F161" s="560"/>
      <c r="G161" s="559" t="s">
        <v>1</v>
      </c>
      <c r="H161" s="558">
        <f>H166+H172+H180+H186+H193</f>
        <v>0</v>
      </c>
      <c r="I161" s="558">
        <f>I166+I172+I180+I186+I193</f>
        <v>0</v>
      </c>
      <c r="J161" s="558">
        <f>J166+J172+J180+J186+J193</f>
        <v>0</v>
      </c>
      <c r="K161" s="558">
        <f>K166+K172+K180+K186+K193</f>
        <v>0</v>
      </c>
      <c r="L161" s="558">
        <f>L166+L172+L180+L186+L193</f>
        <v>0</v>
      </c>
      <c r="M161" s="558">
        <f>M166+M172+M180+M186+M193</f>
        <v>0</v>
      </c>
      <c r="N161" s="558">
        <f>N166+N172+N180+N186+N193</f>
        <v>0</v>
      </c>
      <c r="O161" s="558">
        <f>O166+O172+O180+O186+O193</f>
        <v>0</v>
      </c>
    </row>
    <row r="162" spans="1:24" ht="15.75" customHeight="1" x14ac:dyDescent="0.25">
      <c r="A162" s="472" t="s">
        <v>657</v>
      </c>
      <c r="B162" s="554" t="s">
        <v>870</v>
      </c>
      <c r="C162" s="578" t="s">
        <v>17</v>
      </c>
      <c r="D162" s="554" t="s">
        <v>869</v>
      </c>
      <c r="E162" s="542">
        <v>44926</v>
      </c>
      <c r="F162" s="542" t="s">
        <v>23</v>
      </c>
      <c r="G162" s="552" t="s">
        <v>5</v>
      </c>
      <c r="H162" s="546">
        <f>I162+J162+K162+L162+M162+N162</f>
        <v>5963.8</v>
      </c>
      <c r="I162" s="546">
        <f>I163+I164+I165+I166</f>
        <v>0</v>
      </c>
      <c r="J162" s="546">
        <f>J163+J164+J165+J166</f>
        <v>0</v>
      </c>
      <c r="K162" s="546">
        <f>K163+K164+K165+K166</f>
        <v>0</v>
      </c>
      <c r="L162" s="546">
        <f>L163+L164+L165+L166</f>
        <v>0</v>
      </c>
      <c r="M162" s="546">
        <v>0</v>
      </c>
      <c r="N162" s="584">
        <f>N163+N164+N165+N166</f>
        <v>5963.8</v>
      </c>
      <c r="O162" s="551">
        <f>SUM(O163:O166)</f>
        <v>3981.5</v>
      </c>
    </row>
    <row r="163" spans="1:24" x14ac:dyDescent="0.25">
      <c r="A163" s="472"/>
      <c r="B163" s="554"/>
      <c r="C163" s="578"/>
      <c r="D163" s="554"/>
      <c r="E163" s="542"/>
      <c r="F163" s="542"/>
      <c r="G163" s="552" t="s">
        <v>4</v>
      </c>
      <c r="H163" s="546">
        <f>I163+J163+K163+L163+M163+N163</f>
        <v>0</v>
      </c>
      <c r="I163" s="546"/>
      <c r="J163" s="546"/>
      <c r="K163" s="546"/>
      <c r="L163" s="546"/>
      <c r="M163" s="546"/>
      <c r="N163" s="540"/>
      <c r="O163" s="551">
        <v>0</v>
      </c>
    </row>
    <row r="164" spans="1:24" x14ac:dyDescent="0.25">
      <c r="A164" s="472"/>
      <c r="B164" s="554"/>
      <c r="C164" s="578"/>
      <c r="D164" s="554"/>
      <c r="E164" s="542"/>
      <c r="F164" s="542"/>
      <c r="G164" s="552" t="s">
        <v>3</v>
      </c>
      <c r="H164" s="546">
        <f>I164+J164+K164+L164+M164+N164</f>
        <v>0</v>
      </c>
      <c r="I164" s="546"/>
      <c r="J164" s="546"/>
      <c r="K164" s="546"/>
      <c r="L164" s="546"/>
      <c r="M164" s="546"/>
      <c r="N164" s="540"/>
      <c r="O164" s="551">
        <v>0</v>
      </c>
    </row>
    <row r="165" spans="1:24" x14ac:dyDescent="0.25">
      <c r="A165" s="472"/>
      <c r="B165" s="554"/>
      <c r="C165" s="578"/>
      <c r="D165" s="554"/>
      <c r="E165" s="542"/>
      <c r="F165" s="542"/>
      <c r="G165" s="552" t="s">
        <v>2</v>
      </c>
      <c r="H165" s="546">
        <f>I165+J165+K165+L165+M165+N165</f>
        <v>5963.8</v>
      </c>
      <c r="I165" s="546"/>
      <c r="J165" s="546"/>
      <c r="K165" s="546"/>
      <c r="L165" s="546"/>
      <c r="M165" s="546">
        <v>0</v>
      </c>
      <c r="N165" s="540">
        <v>5963.8</v>
      </c>
      <c r="O165" s="551">
        <v>3981.5</v>
      </c>
      <c r="U165" s="105"/>
      <c r="V165" s="105"/>
      <c r="X165" s="103"/>
    </row>
    <row r="166" spans="1:24" x14ac:dyDescent="0.25">
      <c r="A166" s="472"/>
      <c r="B166" s="554"/>
      <c r="C166" s="578"/>
      <c r="D166" s="554"/>
      <c r="E166" s="542"/>
      <c r="F166" s="542"/>
      <c r="G166" s="552" t="s">
        <v>1</v>
      </c>
      <c r="H166" s="546">
        <f>I166+J166+K166+L166+M166+N166</f>
        <v>0</v>
      </c>
      <c r="I166" s="546"/>
      <c r="J166" s="546"/>
      <c r="K166" s="546"/>
      <c r="L166" s="546"/>
      <c r="M166" s="546"/>
      <c r="N166" s="540"/>
      <c r="O166" s="551">
        <v>0</v>
      </c>
    </row>
    <row r="167" spans="1:24" ht="231.75" customHeight="1" x14ac:dyDescent="0.25">
      <c r="A167" s="496"/>
      <c r="B167" s="541" t="s">
        <v>868</v>
      </c>
      <c r="C167" s="549" t="s">
        <v>21</v>
      </c>
      <c r="D167" s="541" t="s">
        <v>867</v>
      </c>
      <c r="E167" s="565" t="s">
        <v>38</v>
      </c>
      <c r="F167" s="455" t="s">
        <v>866</v>
      </c>
      <c r="G167" s="549" t="s">
        <v>642</v>
      </c>
      <c r="H167" s="549" t="s">
        <v>642</v>
      </c>
      <c r="I167" s="549"/>
      <c r="J167" s="549"/>
      <c r="K167" s="549"/>
      <c r="L167" s="549"/>
      <c r="M167" s="549"/>
      <c r="N167" s="548"/>
      <c r="O167" s="549" t="s">
        <v>642</v>
      </c>
      <c r="V167" s="105"/>
      <c r="X167" s="103"/>
    </row>
    <row r="168" spans="1:24" ht="18" customHeight="1" x14ac:dyDescent="0.25">
      <c r="A168" s="472" t="s">
        <v>865</v>
      </c>
      <c r="B168" s="554" t="s">
        <v>864</v>
      </c>
      <c r="C168" s="539" t="s">
        <v>17</v>
      </c>
      <c r="D168" s="572" t="s">
        <v>863</v>
      </c>
      <c r="E168" s="542">
        <v>44926</v>
      </c>
      <c r="F168" s="542" t="s">
        <v>23</v>
      </c>
      <c r="G168" s="570" t="s">
        <v>5</v>
      </c>
      <c r="H168" s="569">
        <f>H169+H170+H171+H172</f>
        <v>11300</v>
      </c>
      <c r="I168" s="569">
        <f>I169+I170+I171+I172</f>
        <v>1300</v>
      </c>
      <c r="J168" s="569">
        <f>J169+J170+J171+J172</f>
        <v>0</v>
      </c>
      <c r="K168" s="569">
        <f>K169+K170+K171+K172</f>
        <v>10000</v>
      </c>
      <c r="L168" s="569">
        <f>L169+L170+L171+L172</f>
        <v>0</v>
      </c>
      <c r="M168" s="569">
        <f>M169+M170+M171+M172</f>
        <v>0</v>
      </c>
      <c r="N168" s="540"/>
      <c r="O168" s="551">
        <f>SUM(O169:O172)</f>
        <v>12169.14682</v>
      </c>
    </row>
    <row r="169" spans="1:24" ht="21" customHeight="1" x14ac:dyDescent="0.25">
      <c r="A169" s="472"/>
      <c r="B169" s="554"/>
      <c r="C169" s="539"/>
      <c r="D169" s="572"/>
      <c r="E169" s="542"/>
      <c r="F169" s="542"/>
      <c r="G169" s="570" t="s">
        <v>4</v>
      </c>
      <c r="H169" s="569">
        <f>SUM(I169:M169)</f>
        <v>0</v>
      </c>
      <c r="I169" s="569"/>
      <c r="J169" s="569"/>
      <c r="K169" s="569"/>
      <c r="L169" s="569"/>
      <c r="M169" s="569"/>
      <c r="N169" s="540"/>
      <c r="O169" s="551">
        <v>0</v>
      </c>
    </row>
    <row r="170" spans="1:24" ht="18.75" customHeight="1" x14ac:dyDescent="0.25">
      <c r="A170" s="472"/>
      <c r="B170" s="554"/>
      <c r="C170" s="539"/>
      <c r="D170" s="572"/>
      <c r="E170" s="542"/>
      <c r="F170" s="542"/>
      <c r="G170" s="570" t="s">
        <v>3</v>
      </c>
      <c r="H170" s="569">
        <f>SUM(I170:M170)</f>
        <v>0</v>
      </c>
      <c r="I170" s="569"/>
      <c r="J170" s="569"/>
      <c r="K170" s="569"/>
      <c r="L170" s="569"/>
      <c r="M170" s="569"/>
      <c r="N170" s="540"/>
      <c r="O170" s="551">
        <v>0</v>
      </c>
    </row>
    <row r="171" spans="1:24" ht="24" customHeight="1" x14ac:dyDescent="0.25">
      <c r="A171" s="472"/>
      <c r="B171" s="554"/>
      <c r="C171" s="539"/>
      <c r="D171" s="572"/>
      <c r="E171" s="542"/>
      <c r="F171" s="542"/>
      <c r="G171" s="570" t="s">
        <v>2</v>
      </c>
      <c r="H171" s="569">
        <f>I171+K171+M171</f>
        <v>11300</v>
      </c>
      <c r="I171" s="569">
        <v>1300</v>
      </c>
      <c r="J171" s="569"/>
      <c r="K171" s="569">
        <v>10000</v>
      </c>
      <c r="L171" s="569"/>
      <c r="M171" s="569"/>
      <c r="N171" s="540"/>
      <c r="O171" s="573">
        <f>11369.60458+799.54224</f>
        <v>12169.14682</v>
      </c>
      <c r="P171" s="583"/>
      <c r="X171" s="555"/>
    </row>
    <row r="172" spans="1:24" ht="15" customHeight="1" x14ac:dyDescent="0.25">
      <c r="A172" s="472"/>
      <c r="B172" s="554"/>
      <c r="C172" s="539"/>
      <c r="D172" s="572"/>
      <c r="E172" s="542"/>
      <c r="F172" s="542"/>
      <c r="G172" s="570" t="s">
        <v>1</v>
      </c>
      <c r="H172" s="569">
        <f>SUM(I172:M172)</f>
        <v>0</v>
      </c>
      <c r="I172" s="569"/>
      <c r="J172" s="569"/>
      <c r="K172" s="569"/>
      <c r="L172" s="569"/>
      <c r="M172" s="569"/>
      <c r="N172" s="540"/>
      <c r="O172" s="551">
        <v>0</v>
      </c>
    </row>
    <row r="173" spans="1:24" ht="97.5" customHeight="1" x14ac:dyDescent="0.25">
      <c r="A173" s="467"/>
      <c r="B173" s="554" t="s">
        <v>862</v>
      </c>
      <c r="C173" s="539" t="s">
        <v>21</v>
      </c>
      <c r="D173" s="578" t="s">
        <v>861</v>
      </c>
      <c r="E173" s="542" t="s">
        <v>47</v>
      </c>
      <c r="F173" s="542" t="s">
        <v>860</v>
      </c>
      <c r="G173" s="539" t="s">
        <v>642</v>
      </c>
      <c r="H173" s="539" t="s">
        <v>642</v>
      </c>
      <c r="I173" s="549"/>
      <c r="J173" s="549"/>
      <c r="K173" s="549"/>
      <c r="L173" s="549"/>
      <c r="M173" s="549"/>
      <c r="N173" s="548"/>
      <c r="O173" s="539" t="s">
        <v>642</v>
      </c>
      <c r="U173" s="582"/>
      <c r="X173" s="103"/>
    </row>
    <row r="174" spans="1:24" ht="178.5" customHeight="1" x14ac:dyDescent="0.25">
      <c r="A174" s="467"/>
      <c r="B174" s="554"/>
      <c r="C174" s="539"/>
      <c r="D174" s="578"/>
      <c r="E174" s="542"/>
      <c r="F174" s="542"/>
      <c r="G174" s="539"/>
      <c r="H174" s="539"/>
      <c r="I174" s="549"/>
      <c r="J174" s="549"/>
      <c r="K174" s="549"/>
      <c r="L174" s="549"/>
      <c r="M174" s="549"/>
      <c r="N174" s="548"/>
      <c r="O174" s="539"/>
      <c r="U174" s="582"/>
    </row>
    <row r="175" spans="1:24" ht="133.5" customHeight="1" x14ac:dyDescent="0.25">
      <c r="A175" s="467"/>
      <c r="B175" s="554"/>
      <c r="C175" s="539"/>
      <c r="D175" s="578"/>
      <c r="E175" s="542"/>
      <c r="F175" s="542"/>
      <c r="G175" s="539"/>
      <c r="H175" s="539"/>
      <c r="I175" s="549"/>
      <c r="J175" s="549"/>
      <c r="K175" s="549"/>
      <c r="L175" s="549"/>
      <c r="M175" s="549"/>
      <c r="N175" s="548"/>
      <c r="O175" s="539"/>
      <c r="U175" s="103"/>
    </row>
    <row r="176" spans="1:24" ht="15.75" customHeight="1" x14ac:dyDescent="0.25">
      <c r="A176" s="472" t="s">
        <v>859</v>
      </c>
      <c r="B176" s="554" t="s">
        <v>858</v>
      </c>
      <c r="C176" s="578" t="s">
        <v>17</v>
      </c>
      <c r="D176" s="554" t="s">
        <v>857</v>
      </c>
      <c r="E176" s="542">
        <v>44926</v>
      </c>
      <c r="F176" s="542" t="s">
        <v>856</v>
      </c>
      <c r="G176" s="570" t="s">
        <v>5</v>
      </c>
      <c r="H176" s="569">
        <f>H177+H178+H179+H180</f>
        <v>126</v>
      </c>
      <c r="I176" s="569">
        <f>I177+I178+I179+I180</f>
        <v>20</v>
      </c>
      <c r="J176" s="569">
        <f>J177+J178+J179+J180</f>
        <v>0</v>
      </c>
      <c r="K176" s="569">
        <f>K177+K178+K179+K180</f>
        <v>0</v>
      </c>
      <c r="L176" s="569">
        <f>L177+L178+L179+L180</f>
        <v>0</v>
      </c>
      <c r="M176" s="569">
        <f>M177+M178+M179+M180</f>
        <v>106</v>
      </c>
      <c r="N176" s="540"/>
      <c r="O176" s="551">
        <f>SUM(O177:O180)</f>
        <v>224.59</v>
      </c>
    </row>
    <row r="177" spans="1:24" ht="15.75" customHeight="1" x14ac:dyDescent="0.25">
      <c r="A177" s="472"/>
      <c r="B177" s="554"/>
      <c r="C177" s="578"/>
      <c r="D177" s="554"/>
      <c r="E177" s="542"/>
      <c r="F177" s="542"/>
      <c r="G177" s="570" t="s">
        <v>4</v>
      </c>
      <c r="H177" s="569">
        <f>SUM(I177:M177)</f>
        <v>0</v>
      </c>
      <c r="I177" s="569"/>
      <c r="J177" s="569"/>
      <c r="K177" s="569"/>
      <c r="L177" s="569"/>
      <c r="M177" s="569"/>
      <c r="N177" s="540"/>
      <c r="O177" s="551">
        <v>0</v>
      </c>
    </row>
    <row r="178" spans="1:24" ht="15.75" customHeight="1" x14ac:dyDescent="0.25">
      <c r="A178" s="472"/>
      <c r="B178" s="554"/>
      <c r="C178" s="578"/>
      <c r="D178" s="554"/>
      <c r="E178" s="542"/>
      <c r="F178" s="542"/>
      <c r="G178" s="570" t="s">
        <v>3</v>
      </c>
      <c r="H178" s="569">
        <f>SUM(I178:M178)</f>
        <v>0</v>
      </c>
      <c r="I178" s="569"/>
      <c r="J178" s="569"/>
      <c r="K178" s="569"/>
      <c r="L178" s="569"/>
      <c r="M178" s="569"/>
      <c r="N178" s="540"/>
      <c r="O178" s="551">
        <v>0</v>
      </c>
    </row>
    <row r="179" spans="1:24" ht="15.75" customHeight="1" x14ac:dyDescent="0.25">
      <c r="A179" s="472"/>
      <c r="B179" s="554"/>
      <c r="C179" s="578"/>
      <c r="D179" s="554"/>
      <c r="E179" s="542"/>
      <c r="F179" s="542"/>
      <c r="G179" s="570" t="s">
        <v>2</v>
      </c>
      <c r="H179" s="569">
        <f>I179+J179+K179++L179+M179</f>
        <v>126</v>
      </c>
      <c r="I179" s="569">
        <v>20</v>
      </c>
      <c r="J179" s="569"/>
      <c r="K179" s="569"/>
      <c r="L179" s="569"/>
      <c r="M179" s="569">
        <v>106</v>
      </c>
      <c r="N179" s="540"/>
      <c r="O179" s="551">
        <f>4+22.29+198.3</f>
        <v>224.59</v>
      </c>
      <c r="X179" s="555" t="s">
        <v>855</v>
      </c>
    </row>
    <row r="180" spans="1:24" ht="24.75" customHeight="1" x14ac:dyDescent="0.25">
      <c r="A180" s="472"/>
      <c r="B180" s="554"/>
      <c r="C180" s="578"/>
      <c r="D180" s="554"/>
      <c r="E180" s="542"/>
      <c r="F180" s="542"/>
      <c r="G180" s="570" t="s">
        <v>1</v>
      </c>
      <c r="H180" s="569">
        <f>SUM(I180:M180)</f>
        <v>0</v>
      </c>
      <c r="I180" s="569"/>
      <c r="J180" s="569"/>
      <c r="K180" s="569"/>
      <c r="L180" s="569"/>
      <c r="M180" s="569"/>
      <c r="N180" s="540"/>
      <c r="O180" s="551">
        <v>0</v>
      </c>
    </row>
    <row r="181" spans="1:24" ht="210" customHeight="1" x14ac:dyDescent="0.25">
      <c r="A181" s="581"/>
      <c r="B181" s="539" t="s">
        <v>854</v>
      </c>
      <c r="C181" s="539" t="s">
        <v>21</v>
      </c>
      <c r="D181" s="578" t="s">
        <v>853</v>
      </c>
      <c r="E181" s="542" t="s">
        <v>47</v>
      </c>
      <c r="F181" s="577" t="s">
        <v>852</v>
      </c>
      <c r="G181" s="539" t="s">
        <v>642</v>
      </c>
      <c r="H181" s="539" t="s">
        <v>642</v>
      </c>
      <c r="I181" s="549"/>
      <c r="J181" s="549"/>
      <c r="K181" s="549"/>
      <c r="L181" s="549"/>
      <c r="M181" s="549"/>
      <c r="N181" s="548"/>
      <c r="O181" s="576" t="s">
        <v>642</v>
      </c>
      <c r="X181" s="103"/>
    </row>
    <row r="182" spans="1:24" ht="15.75" hidden="1" customHeight="1" x14ac:dyDescent="0.25">
      <c r="A182" s="580"/>
      <c r="B182" s="539"/>
      <c r="C182" s="539"/>
      <c r="D182" s="578"/>
      <c r="E182" s="542"/>
      <c r="F182" s="577"/>
      <c r="G182" s="539"/>
      <c r="H182" s="539"/>
      <c r="I182" s="569"/>
      <c r="J182" s="569"/>
      <c r="K182" s="569"/>
      <c r="L182" s="569"/>
      <c r="M182" s="569"/>
      <c r="N182" s="540"/>
      <c r="O182" s="576"/>
    </row>
    <row r="183" spans="1:24" ht="15.75" hidden="1" customHeight="1" x14ac:dyDescent="0.25">
      <c r="A183" s="580"/>
      <c r="B183" s="539"/>
      <c r="C183" s="539"/>
      <c r="D183" s="578"/>
      <c r="E183" s="542"/>
      <c r="F183" s="577"/>
      <c r="G183" s="539"/>
      <c r="H183" s="539"/>
      <c r="I183" s="569"/>
      <c r="J183" s="569"/>
      <c r="K183" s="569"/>
      <c r="L183" s="569"/>
      <c r="M183" s="569"/>
      <c r="N183" s="540"/>
      <c r="O183" s="576"/>
    </row>
    <row r="184" spans="1:24" ht="15.75" hidden="1" customHeight="1" x14ac:dyDescent="0.25">
      <c r="A184" s="580"/>
      <c r="B184" s="539"/>
      <c r="C184" s="539"/>
      <c r="D184" s="578"/>
      <c r="E184" s="542"/>
      <c r="F184" s="577"/>
      <c r="G184" s="539"/>
      <c r="H184" s="539"/>
      <c r="I184" s="569"/>
      <c r="J184" s="569"/>
      <c r="K184" s="569"/>
      <c r="L184" s="569"/>
      <c r="M184" s="569"/>
      <c r="N184" s="540"/>
      <c r="O184" s="576"/>
    </row>
    <row r="185" spans="1:24" ht="15.75" hidden="1" customHeight="1" x14ac:dyDescent="0.25">
      <c r="A185" s="580"/>
      <c r="B185" s="539"/>
      <c r="C185" s="539"/>
      <c r="D185" s="578"/>
      <c r="E185" s="542"/>
      <c r="F185" s="577"/>
      <c r="G185" s="539"/>
      <c r="H185" s="539"/>
      <c r="I185" s="569"/>
      <c r="J185" s="569"/>
      <c r="K185" s="569"/>
      <c r="L185" s="569"/>
      <c r="M185" s="569"/>
      <c r="N185" s="540"/>
      <c r="O185" s="576"/>
    </row>
    <row r="186" spans="1:24" ht="15.75" hidden="1" customHeight="1" x14ac:dyDescent="0.25">
      <c r="A186" s="580"/>
      <c r="B186" s="539"/>
      <c r="C186" s="539"/>
      <c r="D186" s="578"/>
      <c r="E186" s="542"/>
      <c r="F186" s="577"/>
      <c r="G186" s="539"/>
      <c r="H186" s="539"/>
      <c r="I186" s="569"/>
      <c r="J186" s="569"/>
      <c r="K186" s="569"/>
      <c r="L186" s="569"/>
      <c r="M186" s="569"/>
      <c r="N186" s="540"/>
      <c r="O186" s="576"/>
    </row>
    <row r="187" spans="1:24" ht="14.25" hidden="1" customHeight="1" x14ac:dyDescent="0.25">
      <c r="A187" s="580"/>
      <c r="B187" s="539"/>
      <c r="C187" s="539"/>
      <c r="D187" s="578"/>
      <c r="E187" s="542"/>
      <c r="F187" s="577"/>
      <c r="G187" s="539"/>
      <c r="H187" s="539"/>
      <c r="I187" s="546"/>
      <c r="J187" s="552"/>
      <c r="K187" s="552"/>
      <c r="L187" s="552"/>
      <c r="M187" s="552"/>
      <c r="N187" s="11"/>
      <c r="O187" s="576"/>
    </row>
    <row r="188" spans="1:24" ht="13.5" hidden="1" customHeight="1" x14ac:dyDescent="0.25">
      <c r="A188" s="579"/>
      <c r="B188" s="539"/>
      <c r="C188" s="539"/>
      <c r="D188" s="578"/>
      <c r="E188" s="542"/>
      <c r="F188" s="577"/>
      <c r="G188" s="539"/>
      <c r="H188" s="539"/>
      <c r="I188" s="546"/>
      <c r="J188" s="552"/>
      <c r="K188" s="552"/>
      <c r="L188" s="552"/>
      <c r="M188" s="552"/>
      <c r="N188" s="11"/>
      <c r="O188" s="576"/>
    </row>
    <row r="189" spans="1:24" ht="15.75" customHeight="1" x14ac:dyDescent="0.25">
      <c r="A189" s="472" t="s">
        <v>851</v>
      </c>
      <c r="B189" s="572" t="s">
        <v>850</v>
      </c>
      <c r="C189" s="575"/>
      <c r="D189" s="81" t="s">
        <v>849</v>
      </c>
      <c r="E189" s="542">
        <v>44926</v>
      </c>
      <c r="F189" s="542" t="s">
        <v>17</v>
      </c>
      <c r="G189" s="570" t="s">
        <v>5</v>
      </c>
      <c r="H189" s="569">
        <f>H190+H191+H192+H193</f>
        <v>161.5</v>
      </c>
      <c r="I189" s="569">
        <f>I190+I191+I192+I193</f>
        <v>0</v>
      </c>
      <c r="J189" s="569">
        <f>J190+J191+J192+J193</f>
        <v>0</v>
      </c>
      <c r="K189" s="569">
        <f>K190+K191+K192+K193</f>
        <v>0</v>
      </c>
      <c r="L189" s="569">
        <f>L190+L191+L192+L193</f>
        <v>0</v>
      </c>
      <c r="M189" s="569">
        <f>M190+M191+M192+M193</f>
        <v>161.5</v>
      </c>
      <c r="N189" s="540"/>
      <c r="O189" s="551">
        <f>SUM(O190:O193)</f>
        <v>220.8</v>
      </c>
    </row>
    <row r="190" spans="1:24" ht="15.75" customHeight="1" x14ac:dyDescent="0.25">
      <c r="A190" s="472"/>
      <c r="B190" s="572"/>
      <c r="C190" s="574"/>
      <c r="D190" s="81"/>
      <c r="E190" s="542"/>
      <c r="F190" s="542"/>
      <c r="G190" s="570" t="s">
        <v>4</v>
      </c>
      <c r="H190" s="569">
        <f>SUM(I190:M190)</f>
        <v>0</v>
      </c>
      <c r="I190" s="569"/>
      <c r="J190" s="569"/>
      <c r="K190" s="569"/>
      <c r="L190" s="569"/>
      <c r="M190" s="569"/>
      <c r="N190" s="540"/>
      <c r="O190" s="551">
        <v>0</v>
      </c>
    </row>
    <row r="191" spans="1:24" ht="15.75" customHeight="1" x14ac:dyDescent="0.25">
      <c r="A191" s="472"/>
      <c r="B191" s="572"/>
      <c r="C191" s="574" t="s">
        <v>17</v>
      </c>
      <c r="D191" s="81"/>
      <c r="E191" s="542"/>
      <c r="F191" s="542"/>
      <c r="G191" s="570" t="s">
        <v>3</v>
      </c>
      <c r="H191" s="569">
        <f>SUM(I191:M191)</f>
        <v>0</v>
      </c>
      <c r="I191" s="569"/>
      <c r="J191" s="569"/>
      <c r="K191" s="569"/>
      <c r="L191" s="569"/>
      <c r="M191" s="569"/>
      <c r="N191" s="540"/>
      <c r="O191" s="551">
        <v>0</v>
      </c>
    </row>
    <row r="192" spans="1:24" ht="15.75" customHeight="1" x14ac:dyDescent="0.25">
      <c r="A192" s="472"/>
      <c r="B192" s="572"/>
      <c r="C192" s="574"/>
      <c r="D192" s="81"/>
      <c r="E192" s="542"/>
      <c r="F192" s="542"/>
      <c r="G192" s="570" t="s">
        <v>2</v>
      </c>
      <c r="H192" s="569">
        <f>SUM(I192:M192)</f>
        <v>161.5</v>
      </c>
      <c r="I192" s="569"/>
      <c r="J192" s="569"/>
      <c r="K192" s="569">
        <v>0</v>
      </c>
      <c r="L192" s="569">
        <v>0</v>
      </c>
      <c r="M192" s="569">
        <v>161.5</v>
      </c>
      <c r="N192" s="540"/>
      <c r="O192" s="573">
        <v>220.8</v>
      </c>
    </row>
    <row r="193" spans="1:24" ht="15.75" customHeight="1" x14ac:dyDescent="0.25">
      <c r="A193" s="472"/>
      <c r="B193" s="572"/>
      <c r="C193" s="571"/>
      <c r="D193" s="81"/>
      <c r="E193" s="542"/>
      <c r="F193" s="542"/>
      <c r="G193" s="570" t="s">
        <v>1</v>
      </c>
      <c r="H193" s="569">
        <f>SUM(I193:M193)</f>
        <v>0</v>
      </c>
      <c r="I193" s="569"/>
      <c r="J193" s="569"/>
      <c r="K193" s="569"/>
      <c r="L193" s="569"/>
      <c r="M193" s="569"/>
      <c r="N193" s="540"/>
      <c r="O193" s="551">
        <v>0</v>
      </c>
    </row>
    <row r="194" spans="1:24" ht="174" customHeight="1" x14ac:dyDescent="0.25">
      <c r="A194" s="496"/>
      <c r="B194" s="568" t="s">
        <v>848</v>
      </c>
      <c r="C194" s="567" t="s">
        <v>17</v>
      </c>
      <c r="D194" s="566" t="s">
        <v>847</v>
      </c>
      <c r="E194" s="565">
        <v>44926</v>
      </c>
      <c r="F194" s="565" t="s">
        <v>846</v>
      </c>
      <c r="G194" s="549" t="s">
        <v>642</v>
      </c>
      <c r="H194" s="549" t="s">
        <v>642</v>
      </c>
      <c r="I194" s="564"/>
      <c r="J194" s="563"/>
      <c r="K194" s="563"/>
      <c r="L194" s="563"/>
      <c r="M194" s="563"/>
      <c r="N194" s="2"/>
      <c r="O194" s="549" t="s">
        <v>642</v>
      </c>
    </row>
    <row r="195" spans="1:24" ht="15.75" customHeight="1" x14ac:dyDescent="0.25">
      <c r="A195" s="562">
        <v>11</v>
      </c>
      <c r="B195" s="561" t="s">
        <v>845</v>
      </c>
      <c r="C195" s="560" t="s">
        <v>642</v>
      </c>
      <c r="D195" s="561" t="s">
        <v>844</v>
      </c>
      <c r="E195" s="560" t="s">
        <v>642</v>
      </c>
      <c r="F195" s="560" t="s">
        <v>642</v>
      </c>
      <c r="G195" s="559" t="s">
        <v>5</v>
      </c>
      <c r="H195" s="558">
        <f>H200</f>
        <v>5297</v>
      </c>
      <c r="I195" s="558">
        <f>I200</f>
        <v>3297</v>
      </c>
      <c r="J195" s="558">
        <f>J200</f>
        <v>3000</v>
      </c>
      <c r="K195" s="558">
        <f>K200</f>
        <v>0</v>
      </c>
      <c r="L195" s="558">
        <f>L200</f>
        <v>0</v>
      </c>
      <c r="M195" s="558">
        <f>M200</f>
        <v>0</v>
      </c>
      <c r="N195" s="557"/>
      <c r="O195" s="556">
        <f>SUM(O196:O199)</f>
        <v>3063.9</v>
      </c>
    </row>
    <row r="196" spans="1:24" ht="15.75" customHeight="1" x14ac:dyDescent="0.25">
      <c r="A196" s="562"/>
      <c r="B196" s="561"/>
      <c r="C196" s="560"/>
      <c r="D196" s="561"/>
      <c r="E196" s="560"/>
      <c r="F196" s="560"/>
      <c r="G196" s="559" t="s">
        <v>4</v>
      </c>
      <c r="H196" s="558">
        <f>H201</f>
        <v>0</v>
      </c>
      <c r="I196" s="558">
        <f>I201</f>
        <v>0</v>
      </c>
      <c r="J196" s="558">
        <f>J201</f>
        <v>0</v>
      </c>
      <c r="K196" s="558">
        <f>K201</f>
        <v>0</v>
      </c>
      <c r="L196" s="558">
        <f>L201</f>
        <v>0</v>
      </c>
      <c r="M196" s="558">
        <f>M201</f>
        <v>0</v>
      </c>
      <c r="N196" s="557"/>
      <c r="O196" s="556">
        <v>0</v>
      </c>
    </row>
    <row r="197" spans="1:24" ht="15.75" customHeight="1" x14ac:dyDescent="0.25">
      <c r="A197" s="562"/>
      <c r="B197" s="561"/>
      <c r="C197" s="560"/>
      <c r="D197" s="561"/>
      <c r="E197" s="560"/>
      <c r="F197" s="560"/>
      <c r="G197" s="559" t="s">
        <v>3</v>
      </c>
      <c r="H197" s="558">
        <f>H202</f>
        <v>0</v>
      </c>
      <c r="I197" s="558">
        <f>I202</f>
        <v>0</v>
      </c>
      <c r="J197" s="558">
        <f>J202</f>
        <v>0</v>
      </c>
      <c r="K197" s="558">
        <f>K202</f>
        <v>0</v>
      </c>
      <c r="L197" s="558">
        <f>L202</f>
        <v>0</v>
      </c>
      <c r="M197" s="558">
        <f>M202</f>
        <v>0</v>
      </c>
      <c r="N197" s="557"/>
      <c r="O197" s="556">
        <v>0</v>
      </c>
    </row>
    <row r="198" spans="1:24" ht="15.75" customHeight="1" x14ac:dyDescent="0.25">
      <c r="A198" s="562"/>
      <c r="B198" s="561"/>
      <c r="C198" s="560"/>
      <c r="D198" s="561"/>
      <c r="E198" s="560"/>
      <c r="F198" s="560"/>
      <c r="G198" s="559" t="s">
        <v>2</v>
      </c>
      <c r="H198" s="558">
        <f>H203</f>
        <v>5297</v>
      </c>
      <c r="I198" s="558">
        <f>I203</f>
        <v>3297</v>
      </c>
      <c r="J198" s="558">
        <f>J203</f>
        <v>3000</v>
      </c>
      <c r="K198" s="558">
        <f>K203</f>
        <v>0</v>
      </c>
      <c r="L198" s="558">
        <f>L203</f>
        <v>0</v>
      </c>
      <c r="M198" s="558">
        <f>M203</f>
        <v>0</v>
      </c>
      <c r="N198" s="558">
        <f>N203</f>
        <v>0</v>
      </c>
      <c r="O198" s="558">
        <f>O203</f>
        <v>3063.9</v>
      </c>
    </row>
    <row r="199" spans="1:24" ht="15.75" customHeight="1" x14ac:dyDescent="0.25">
      <c r="A199" s="562"/>
      <c r="B199" s="561"/>
      <c r="C199" s="560"/>
      <c r="D199" s="561"/>
      <c r="E199" s="560"/>
      <c r="F199" s="560"/>
      <c r="G199" s="559" t="s">
        <v>1</v>
      </c>
      <c r="H199" s="558">
        <f>H204</f>
        <v>0</v>
      </c>
      <c r="I199" s="558">
        <f>I204</f>
        <v>0</v>
      </c>
      <c r="J199" s="558">
        <f>J204</f>
        <v>0</v>
      </c>
      <c r="K199" s="558">
        <f>K204</f>
        <v>0</v>
      </c>
      <c r="L199" s="558">
        <f>L204</f>
        <v>0</v>
      </c>
      <c r="M199" s="558">
        <f>M204</f>
        <v>0</v>
      </c>
      <c r="N199" s="557"/>
      <c r="O199" s="556">
        <v>0</v>
      </c>
    </row>
    <row r="200" spans="1:24" ht="15.75" customHeight="1" x14ac:dyDescent="0.25">
      <c r="A200" s="472" t="s">
        <v>648</v>
      </c>
      <c r="B200" s="554" t="s">
        <v>843</v>
      </c>
      <c r="C200" s="467" t="s">
        <v>17</v>
      </c>
      <c r="D200" s="554" t="s">
        <v>842</v>
      </c>
      <c r="E200" s="542">
        <v>44926</v>
      </c>
      <c r="F200" s="553" t="s">
        <v>17</v>
      </c>
      <c r="G200" s="552" t="s">
        <v>5</v>
      </c>
      <c r="H200" s="546">
        <f>H203</f>
        <v>5297</v>
      </c>
      <c r="I200" s="546">
        <f>I203</f>
        <v>3297</v>
      </c>
      <c r="J200" s="546">
        <f>J203</f>
        <v>3000</v>
      </c>
      <c r="K200" s="546">
        <f>K203</f>
        <v>0</v>
      </c>
      <c r="L200" s="546">
        <f>L203</f>
        <v>0</v>
      </c>
      <c r="M200" s="546">
        <f>M203</f>
        <v>0</v>
      </c>
      <c r="N200" s="540"/>
      <c r="O200" s="551">
        <f>SUM(O201:O204)</f>
        <v>3063.9</v>
      </c>
    </row>
    <row r="201" spans="1:24" x14ac:dyDescent="0.25">
      <c r="A201" s="472"/>
      <c r="B201" s="554"/>
      <c r="C201" s="467"/>
      <c r="D201" s="554"/>
      <c r="E201" s="542"/>
      <c r="F201" s="553"/>
      <c r="G201" s="552" t="s">
        <v>4</v>
      </c>
      <c r="H201" s="546">
        <v>0</v>
      </c>
      <c r="I201" s="546"/>
      <c r="J201" s="546"/>
      <c r="K201" s="546"/>
      <c r="L201" s="546"/>
      <c r="M201" s="546"/>
      <c r="N201" s="540"/>
      <c r="O201" s="551">
        <v>0</v>
      </c>
    </row>
    <row r="202" spans="1:24" x14ac:dyDescent="0.25">
      <c r="A202" s="472"/>
      <c r="B202" s="554"/>
      <c r="C202" s="467"/>
      <c r="D202" s="554"/>
      <c r="E202" s="542"/>
      <c r="F202" s="553"/>
      <c r="G202" s="552" t="s">
        <v>3</v>
      </c>
      <c r="H202" s="546">
        <v>0</v>
      </c>
      <c r="I202" s="546"/>
      <c r="J202" s="546"/>
      <c r="K202" s="546"/>
      <c r="L202" s="546"/>
      <c r="M202" s="546"/>
      <c r="N202" s="540"/>
      <c r="O202" s="551">
        <v>0</v>
      </c>
    </row>
    <row r="203" spans="1:24" x14ac:dyDescent="0.25">
      <c r="A203" s="472"/>
      <c r="B203" s="554"/>
      <c r="C203" s="467"/>
      <c r="D203" s="554"/>
      <c r="E203" s="542"/>
      <c r="F203" s="553"/>
      <c r="G203" s="552" t="s">
        <v>2</v>
      </c>
      <c r="H203" s="546">
        <v>5297</v>
      </c>
      <c r="I203" s="546">
        <v>3297</v>
      </c>
      <c r="J203" s="546">
        <v>3000</v>
      </c>
      <c r="K203" s="546"/>
      <c r="L203" s="546"/>
      <c r="M203" s="546"/>
      <c r="N203" s="540"/>
      <c r="O203" s="551">
        <v>3063.9</v>
      </c>
      <c r="X203" s="555"/>
    </row>
    <row r="204" spans="1:24" x14ac:dyDescent="0.25">
      <c r="A204" s="472"/>
      <c r="B204" s="554"/>
      <c r="C204" s="467"/>
      <c r="D204" s="554"/>
      <c r="E204" s="542"/>
      <c r="F204" s="553"/>
      <c r="G204" s="552" t="s">
        <v>1</v>
      </c>
      <c r="H204" s="546">
        <v>0</v>
      </c>
      <c r="I204" s="546"/>
      <c r="J204" s="546"/>
      <c r="K204" s="546"/>
      <c r="L204" s="546"/>
      <c r="M204" s="546"/>
      <c r="N204" s="540"/>
      <c r="O204" s="551">
        <v>0</v>
      </c>
    </row>
    <row r="205" spans="1:24" ht="12" customHeight="1" x14ac:dyDescent="0.25">
      <c r="A205" s="544"/>
      <c r="B205" s="550" t="s">
        <v>841</v>
      </c>
      <c r="C205" s="539" t="s">
        <v>21</v>
      </c>
      <c r="D205" s="539" t="s">
        <v>840</v>
      </c>
      <c r="E205" s="542" t="s">
        <v>839</v>
      </c>
      <c r="F205" s="542" t="s">
        <v>838</v>
      </c>
      <c r="G205" s="539" t="s">
        <v>642</v>
      </c>
      <c r="H205" s="539" t="s">
        <v>642</v>
      </c>
      <c r="I205" s="549"/>
      <c r="J205" s="549"/>
      <c r="K205" s="549"/>
      <c r="L205" s="549"/>
      <c r="M205" s="549"/>
      <c r="N205" s="548"/>
      <c r="O205" s="539" t="s">
        <v>642</v>
      </c>
      <c r="U205" s="547"/>
    </row>
    <row r="206" spans="1:24" ht="27.75" hidden="1" customHeight="1" x14ac:dyDescent="0.25">
      <c r="A206" s="544"/>
      <c r="B206" s="545"/>
      <c r="C206" s="539"/>
      <c r="D206" s="539"/>
      <c r="E206" s="542"/>
      <c r="F206" s="542"/>
      <c r="G206" s="539"/>
      <c r="H206" s="539"/>
      <c r="I206" s="546"/>
      <c r="J206" s="546"/>
      <c r="K206" s="546"/>
      <c r="L206" s="546"/>
      <c r="M206" s="546"/>
      <c r="N206" s="540"/>
      <c r="O206" s="539"/>
    </row>
    <row r="207" spans="1:24" ht="27" hidden="1" customHeight="1" x14ac:dyDescent="0.25">
      <c r="A207" s="544"/>
      <c r="B207" s="545"/>
      <c r="C207" s="539"/>
      <c r="D207" s="539"/>
      <c r="E207" s="542"/>
      <c r="F207" s="542"/>
      <c r="G207" s="539"/>
      <c r="H207" s="539"/>
      <c r="I207" s="546"/>
      <c r="J207" s="546"/>
      <c r="K207" s="546"/>
      <c r="L207" s="546"/>
      <c r="M207" s="546"/>
      <c r="N207" s="540"/>
      <c r="O207" s="539"/>
    </row>
    <row r="208" spans="1:24" ht="22.5" hidden="1" customHeight="1" x14ac:dyDescent="0.25">
      <c r="A208" s="544"/>
      <c r="B208" s="545"/>
      <c r="C208" s="539"/>
      <c r="D208" s="539"/>
      <c r="E208" s="542"/>
      <c r="F208" s="542"/>
      <c r="G208" s="539"/>
      <c r="H208" s="539"/>
      <c r="I208" s="546"/>
      <c r="J208" s="546"/>
      <c r="K208" s="546"/>
      <c r="L208" s="546"/>
      <c r="M208" s="546"/>
      <c r="N208" s="540"/>
      <c r="O208" s="539"/>
    </row>
    <row r="209" spans="1:25" ht="50.25" hidden="1" customHeight="1" x14ac:dyDescent="0.25">
      <c r="A209" s="544"/>
      <c r="B209" s="545"/>
      <c r="C209" s="539"/>
      <c r="D209" s="539"/>
      <c r="E209" s="542"/>
      <c r="F209" s="542"/>
      <c r="G209" s="539"/>
      <c r="H209" s="539"/>
      <c r="I209" s="546"/>
      <c r="J209" s="546"/>
      <c r="K209" s="546"/>
      <c r="L209" s="546"/>
      <c r="M209" s="546"/>
      <c r="N209" s="540"/>
      <c r="O209" s="539"/>
    </row>
    <row r="210" spans="1:25" ht="18.75" customHeight="1" x14ac:dyDescent="0.25">
      <c r="A210" s="544"/>
      <c r="B210" s="545"/>
      <c r="C210" s="539"/>
      <c r="D210" s="539"/>
      <c r="E210" s="542"/>
      <c r="F210" s="542"/>
      <c r="G210" s="539"/>
      <c r="H210" s="539"/>
      <c r="I210" s="546"/>
      <c r="J210" s="546"/>
      <c r="K210" s="546"/>
      <c r="L210" s="546"/>
      <c r="M210" s="546"/>
      <c r="N210" s="540"/>
      <c r="O210" s="539"/>
    </row>
    <row r="211" spans="1:25" ht="15.75" customHeight="1" x14ac:dyDescent="0.25">
      <c r="A211" s="544"/>
      <c r="B211" s="545"/>
      <c r="C211" s="539"/>
      <c r="D211" s="539"/>
      <c r="E211" s="542"/>
      <c r="F211" s="542"/>
      <c r="G211" s="539"/>
      <c r="H211" s="539"/>
      <c r="I211" s="541"/>
      <c r="J211" s="541"/>
      <c r="K211" s="541"/>
      <c r="L211" s="541"/>
      <c r="M211" s="541"/>
      <c r="N211" s="540"/>
      <c r="O211" s="539"/>
    </row>
    <row r="212" spans="1:25" ht="29.25" customHeight="1" x14ac:dyDescent="0.25">
      <c r="A212" s="544"/>
      <c r="B212" s="545"/>
      <c r="C212" s="539"/>
      <c r="D212" s="539"/>
      <c r="E212" s="542"/>
      <c r="F212" s="542"/>
      <c r="G212" s="539"/>
      <c r="H212" s="539"/>
      <c r="I212" s="546"/>
      <c r="J212" s="546"/>
      <c r="K212" s="546"/>
      <c r="L212" s="546"/>
      <c r="M212" s="546"/>
      <c r="N212" s="540"/>
      <c r="O212" s="539"/>
    </row>
    <row r="213" spans="1:25" ht="27" customHeight="1" x14ac:dyDescent="0.25">
      <c r="A213" s="544"/>
      <c r="B213" s="545"/>
      <c r="C213" s="539"/>
      <c r="D213" s="539"/>
      <c r="E213" s="542"/>
      <c r="F213" s="542"/>
      <c r="G213" s="539"/>
      <c r="H213" s="539"/>
      <c r="I213" s="546"/>
      <c r="J213" s="546"/>
      <c r="K213" s="546"/>
      <c r="L213" s="546"/>
      <c r="M213" s="546"/>
      <c r="N213" s="540"/>
      <c r="O213" s="539"/>
    </row>
    <row r="214" spans="1:25" ht="41.25" customHeight="1" x14ac:dyDescent="0.25">
      <c r="A214" s="544"/>
      <c r="B214" s="545"/>
      <c r="C214" s="539"/>
      <c r="D214" s="539"/>
      <c r="E214" s="542"/>
      <c r="F214" s="542"/>
      <c r="G214" s="539"/>
      <c r="H214" s="539"/>
      <c r="I214" s="546"/>
      <c r="J214" s="546"/>
      <c r="K214" s="546"/>
      <c r="L214" s="546"/>
      <c r="M214" s="546"/>
      <c r="N214" s="540"/>
      <c r="O214" s="539"/>
    </row>
    <row r="215" spans="1:25" ht="40.5" customHeight="1" x14ac:dyDescent="0.25">
      <c r="A215" s="544"/>
      <c r="B215" s="545"/>
      <c r="C215" s="539"/>
      <c r="D215" s="539"/>
      <c r="E215" s="542"/>
      <c r="F215" s="542"/>
      <c r="G215" s="539"/>
      <c r="H215" s="539"/>
      <c r="I215" s="546"/>
      <c r="J215" s="546"/>
      <c r="K215" s="546"/>
      <c r="L215" s="546"/>
      <c r="M215" s="546"/>
      <c r="N215" s="540"/>
      <c r="O215" s="539"/>
    </row>
    <row r="216" spans="1:25" ht="45.75" hidden="1" customHeight="1" x14ac:dyDescent="0.25">
      <c r="A216" s="544"/>
      <c r="B216" s="545"/>
      <c r="C216" s="539"/>
      <c r="D216" s="539"/>
      <c r="E216" s="542"/>
      <c r="F216" s="542"/>
      <c r="G216" s="539"/>
      <c r="H216" s="539"/>
      <c r="I216" s="546"/>
      <c r="J216" s="546"/>
      <c r="K216" s="546"/>
      <c r="L216" s="546"/>
      <c r="M216" s="546"/>
      <c r="N216" s="540"/>
      <c r="O216" s="539"/>
    </row>
    <row r="217" spans="1:25" ht="74.25" hidden="1" customHeight="1" x14ac:dyDescent="0.25">
      <c r="A217" s="544"/>
      <c r="B217" s="545"/>
      <c r="C217" s="539"/>
      <c r="D217" s="539"/>
      <c r="E217" s="542"/>
      <c r="F217" s="542"/>
      <c r="G217" s="539"/>
      <c r="H217" s="539"/>
      <c r="I217" s="541"/>
      <c r="J217" s="541"/>
      <c r="K217" s="541"/>
      <c r="L217" s="541"/>
      <c r="M217" s="541"/>
      <c r="N217" s="540"/>
      <c r="O217" s="539"/>
    </row>
    <row r="218" spans="1:25" ht="44.25" hidden="1" customHeight="1" x14ac:dyDescent="0.25">
      <c r="A218" s="544"/>
      <c r="B218" s="543"/>
      <c r="C218" s="539"/>
      <c r="D218" s="539"/>
      <c r="E218" s="542"/>
      <c r="F218" s="542"/>
      <c r="G218" s="539"/>
      <c r="H218" s="539"/>
      <c r="I218" s="541"/>
      <c r="J218" s="541"/>
      <c r="K218" s="541"/>
      <c r="L218" s="541"/>
      <c r="M218" s="541"/>
      <c r="N218" s="540"/>
      <c r="O218" s="539"/>
    </row>
    <row r="219" spans="1:25" ht="15.75" customHeight="1" x14ac:dyDescent="0.25">
      <c r="A219" s="467"/>
      <c r="B219" s="536" t="s">
        <v>837</v>
      </c>
      <c r="C219" s="538"/>
      <c r="D219" s="534" t="s">
        <v>836</v>
      </c>
      <c r="E219" s="533">
        <v>44926</v>
      </c>
      <c r="F219" s="533"/>
      <c r="G219" s="532" t="s">
        <v>5</v>
      </c>
      <c r="H219" s="531">
        <f>SUM(H220:H223)</f>
        <v>291022.8</v>
      </c>
      <c r="I219" s="531">
        <f>I9+I43</f>
        <v>0</v>
      </c>
      <c r="J219" s="531">
        <f>J9+J43</f>
        <v>0</v>
      </c>
      <c r="K219" s="531">
        <f>K9+K43</f>
        <v>0</v>
      </c>
      <c r="L219" s="531">
        <f>L9+L43</f>
        <v>0</v>
      </c>
      <c r="M219" s="531">
        <f>M9+M43</f>
        <v>0</v>
      </c>
      <c r="N219" s="531">
        <f>N9+N43</f>
        <v>0</v>
      </c>
      <c r="O219" s="531">
        <f>SUM(O220:O223)</f>
        <v>198787.09770000001</v>
      </c>
      <c r="U219" s="457">
        <v>101555.5</v>
      </c>
      <c r="V219" s="457">
        <f>U219-O219</f>
        <v>-97231.597700000013</v>
      </c>
      <c r="X219" s="103">
        <v>198787.1</v>
      </c>
      <c r="Y219" s="458">
        <f>X219-O219</f>
        <v>2.2999999928288162E-3</v>
      </c>
    </row>
    <row r="220" spans="1:25" ht="31.5" x14ac:dyDescent="0.25">
      <c r="A220" s="467"/>
      <c r="B220" s="536"/>
      <c r="C220" s="535"/>
      <c r="D220" s="534"/>
      <c r="E220" s="533"/>
      <c r="F220" s="533"/>
      <c r="G220" s="537" t="s">
        <v>835</v>
      </c>
      <c r="H220" s="531">
        <f>H196+H158+H145+H127+H109+H92+H73+H61+H49+H26</f>
        <v>173830.8</v>
      </c>
      <c r="I220" s="531">
        <f>I10+I44+I38</f>
        <v>0</v>
      </c>
      <c r="J220" s="531">
        <f>J10+J44+J38</f>
        <v>0</v>
      </c>
      <c r="K220" s="531">
        <f>K10+K44+K38</f>
        <v>0</v>
      </c>
      <c r="L220" s="531">
        <f>L10+L44+L38</f>
        <v>0</v>
      </c>
      <c r="M220" s="531">
        <f>M10+M44+M38</f>
        <v>0</v>
      </c>
      <c r="N220" s="531">
        <f>N10+N44+N38</f>
        <v>0</v>
      </c>
      <c r="O220" s="531">
        <f>O26</f>
        <v>53212.3</v>
      </c>
      <c r="U220" s="457">
        <v>37370.199999999997</v>
      </c>
      <c r="V220" s="457">
        <f>U220-O220</f>
        <v>-15842.100000000006</v>
      </c>
      <c r="X220" s="103">
        <v>53212.3</v>
      </c>
      <c r="Y220" s="458">
        <f>X220-O220</f>
        <v>0</v>
      </c>
    </row>
    <row r="221" spans="1:25" x14ac:dyDescent="0.25">
      <c r="A221" s="467"/>
      <c r="B221" s="536"/>
      <c r="C221" s="535"/>
      <c r="D221" s="534"/>
      <c r="E221" s="533"/>
      <c r="F221" s="533"/>
      <c r="G221" s="532" t="s">
        <v>3</v>
      </c>
      <c r="H221" s="531">
        <f>H197+H159+H146+H128+H110+H93+H74+H62+H50+H27</f>
        <v>7200.9</v>
      </c>
      <c r="I221" s="531">
        <f>I11+I45</f>
        <v>0</v>
      </c>
      <c r="J221" s="531">
        <f>J11+J45</f>
        <v>0</v>
      </c>
      <c r="K221" s="531">
        <f>K11+K45</f>
        <v>0</v>
      </c>
      <c r="L221" s="531">
        <f>L11+L45</f>
        <v>0</v>
      </c>
      <c r="M221" s="531">
        <f>M11+M45</f>
        <v>0</v>
      </c>
      <c r="N221" s="531">
        <f>N11+N45</f>
        <v>0</v>
      </c>
      <c r="O221" s="531">
        <f>O27</f>
        <v>29299.090240000001</v>
      </c>
      <c r="U221" s="457">
        <v>1472.5</v>
      </c>
      <c r="V221" s="457">
        <f>U221-O221</f>
        <v>-27826.590240000001</v>
      </c>
      <c r="X221" s="103">
        <v>29299.1</v>
      </c>
      <c r="Y221" s="458">
        <f>X221-O221</f>
        <v>9.7599999971862417E-3</v>
      </c>
    </row>
    <row r="222" spans="1:25" x14ac:dyDescent="0.25">
      <c r="A222" s="467"/>
      <c r="B222" s="536"/>
      <c r="C222" s="535"/>
      <c r="D222" s="534"/>
      <c r="E222" s="533"/>
      <c r="F222" s="533"/>
      <c r="G222" s="532" t="s">
        <v>2</v>
      </c>
      <c r="H222" s="531">
        <f>H198+H160+H147+H129+H111+H94+H75+H63+H51+H28</f>
        <v>109991.1</v>
      </c>
      <c r="I222" s="531">
        <f>I12+I46</f>
        <v>0</v>
      </c>
      <c r="J222" s="531">
        <f>J12+J46</f>
        <v>0</v>
      </c>
      <c r="K222" s="531">
        <f>K12+K46</f>
        <v>0</v>
      </c>
      <c r="L222" s="531">
        <f>L12+L46</f>
        <v>0</v>
      </c>
      <c r="M222" s="531">
        <f>M12+M46</f>
        <v>0</v>
      </c>
      <c r="N222" s="531">
        <f>N12+N46</f>
        <v>0</v>
      </c>
      <c r="O222" s="531">
        <f>O198+O160+O147+O129+O111+O94+O51+O28</f>
        <v>116275.70746000001</v>
      </c>
      <c r="P222" s="458"/>
      <c r="Q222" s="458"/>
      <c r="U222" s="457">
        <v>62712.800000000003</v>
      </c>
      <c r="V222" s="457">
        <f>U222-O222</f>
        <v>-53562.907460000002</v>
      </c>
      <c r="X222" s="103">
        <v>116275.7</v>
      </c>
      <c r="Y222" s="458">
        <f>X222-O222</f>
        <v>-7.4600000079954043E-3</v>
      </c>
    </row>
    <row r="223" spans="1:25" x14ac:dyDescent="0.25">
      <c r="A223" s="467"/>
      <c r="B223" s="536"/>
      <c r="C223" s="535"/>
      <c r="D223" s="534"/>
      <c r="E223" s="533"/>
      <c r="F223" s="533"/>
      <c r="G223" s="532" t="s">
        <v>1</v>
      </c>
      <c r="H223" s="531">
        <f>H13+H47</f>
        <v>0</v>
      </c>
      <c r="I223" s="531">
        <f>I13+I47</f>
        <v>0</v>
      </c>
      <c r="J223" s="531">
        <f>J13+J47</f>
        <v>0</v>
      </c>
      <c r="K223" s="531">
        <f>K13+K47</f>
        <v>0</v>
      </c>
      <c r="L223" s="531">
        <f>L13+L47</f>
        <v>0</v>
      </c>
      <c r="M223" s="531">
        <f>M13+M47</f>
        <v>0</v>
      </c>
      <c r="N223" s="531">
        <f>N13+N47</f>
        <v>0</v>
      </c>
      <c r="O223" s="531">
        <f>O13+O47</f>
        <v>0</v>
      </c>
      <c r="U223" s="457"/>
      <c r="X223" s="103"/>
    </row>
    <row r="224" spans="1:25" ht="60.75" customHeight="1" x14ac:dyDescent="0.25">
      <c r="A224" s="456" t="s">
        <v>834</v>
      </c>
      <c r="B224" s="456"/>
      <c r="C224" s="456"/>
      <c r="D224" s="456"/>
      <c r="E224" s="456"/>
      <c r="F224" s="456"/>
      <c r="G224" s="456"/>
      <c r="H224" s="456"/>
      <c r="I224" s="456"/>
      <c r="J224" s="456"/>
      <c r="K224" s="456"/>
      <c r="L224" s="456"/>
      <c r="M224" s="456"/>
      <c r="N224" s="456"/>
      <c r="O224" s="456"/>
    </row>
    <row r="226" spans="8:8" ht="43.5" customHeight="1" x14ac:dyDescent="0.25">
      <c r="H226" s="530"/>
    </row>
  </sheetData>
  <autoFilter ref="A6:O224"/>
  <mergeCells count="288">
    <mergeCell ref="D6:D7"/>
    <mergeCell ref="E6:F6"/>
    <mergeCell ref="G6:O6"/>
    <mergeCell ref="E19:E23"/>
    <mergeCell ref="F19:F23"/>
    <mergeCell ref="B1:M1"/>
    <mergeCell ref="A2:M2"/>
    <mergeCell ref="A3:M3"/>
    <mergeCell ref="A4:M4"/>
    <mergeCell ref="A5:M5"/>
    <mergeCell ref="A6:A7"/>
    <mergeCell ref="B6:B7"/>
    <mergeCell ref="C6:C7"/>
    <mergeCell ref="F30:F34"/>
    <mergeCell ref="A9:O13"/>
    <mergeCell ref="A14:A18"/>
    <mergeCell ref="B14:B18"/>
    <mergeCell ref="D14:D18"/>
    <mergeCell ref="E14:E18"/>
    <mergeCell ref="F14:F18"/>
    <mergeCell ref="A19:A23"/>
    <mergeCell ref="B19:B23"/>
    <mergeCell ref="D19:D23"/>
    <mergeCell ref="A25:A29"/>
    <mergeCell ref="B25:B29"/>
    <mergeCell ref="D25:D29"/>
    <mergeCell ref="E25:E29"/>
    <mergeCell ref="F25:F29"/>
    <mergeCell ref="A30:A34"/>
    <mergeCell ref="B30:B34"/>
    <mergeCell ref="C30:C34"/>
    <mergeCell ref="D30:D34"/>
    <mergeCell ref="E30:E34"/>
    <mergeCell ref="A43:O47"/>
    <mergeCell ref="A48:A52"/>
    <mergeCell ref="B48:B52"/>
    <mergeCell ref="C48:C52"/>
    <mergeCell ref="D48:D52"/>
    <mergeCell ref="E48:E52"/>
    <mergeCell ref="F48:F52"/>
    <mergeCell ref="A37:A41"/>
    <mergeCell ref="B37:B41"/>
    <mergeCell ref="C37:C41"/>
    <mergeCell ref="D37:D41"/>
    <mergeCell ref="E37:E41"/>
    <mergeCell ref="F37:F41"/>
    <mergeCell ref="A53:A57"/>
    <mergeCell ref="B53:B57"/>
    <mergeCell ref="C53:C57"/>
    <mergeCell ref="D53:D57"/>
    <mergeCell ref="E53:E57"/>
    <mergeCell ref="F53:F57"/>
    <mergeCell ref="H58:H59"/>
    <mergeCell ref="O58:O59"/>
    <mergeCell ref="A60:A64"/>
    <mergeCell ref="B60:B64"/>
    <mergeCell ref="C60:C64"/>
    <mergeCell ref="D60:D64"/>
    <mergeCell ref="E60:E64"/>
    <mergeCell ref="F60:F64"/>
    <mergeCell ref="A58:A59"/>
    <mergeCell ref="B58:B59"/>
    <mergeCell ref="B70:B71"/>
    <mergeCell ref="C70:C71"/>
    <mergeCell ref="D70:D71"/>
    <mergeCell ref="E70:E71"/>
    <mergeCell ref="F70:F71"/>
    <mergeCell ref="G58:G59"/>
    <mergeCell ref="C58:C59"/>
    <mergeCell ref="D58:D59"/>
    <mergeCell ref="E58:E59"/>
    <mergeCell ref="F58:F59"/>
    <mergeCell ref="A65:A69"/>
    <mergeCell ref="B65:B69"/>
    <mergeCell ref="C65:C69"/>
    <mergeCell ref="D65:D69"/>
    <mergeCell ref="E65:E69"/>
    <mergeCell ref="F65:F69"/>
    <mergeCell ref="G70:G71"/>
    <mergeCell ref="H70:H71"/>
    <mergeCell ref="O70:O71"/>
    <mergeCell ref="A72:A76"/>
    <mergeCell ref="B72:B76"/>
    <mergeCell ref="C72:C76"/>
    <mergeCell ref="D72:D76"/>
    <mergeCell ref="E72:E76"/>
    <mergeCell ref="F72:F76"/>
    <mergeCell ref="A70:A71"/>
    <mergeCell ref="A82:A83"/>
    <mergeCell ref="B82:B83"/>
    <mergeCell ref="C82:C83"/>
    <mergeCell ref="D82:D83"/>
    <mergeCell ref="E82:E83"/>
    <mergeCell ref="F82:F83"/>
    <mergeCell ref="A77:A81"/>
    <mergeCell ref="B77:B81"/>
    <mergeCell ref="C77:C81"/>
    <mergeCell ref="D77:D81"/>
    <mergeCell ref="E77:E81"/>
    <mergeCell ref="F77:F81"/>
    <mergeCell ref="A84:A88"/>
    <mergeCell ref="B84:B88"/>
    <mergeCell ref="C84:C88"/>
    <mergeCell ref="D84:D88"/>
    <mergeCell ref="E84:E88"/>
    <mergeCell ref="F84:F88"/>
    <mergeCell ref="G89:G90"/>
    <mergeCell ref="H89:H90"/>
    <mergeCell ref="O89:O90"/>
    <mergeCell ref="G82:G83"/>
    <mergeCell ref="H82:H83"/>
    <mergeCell ref="O82:O83"/>
    <mergeCell ref="A89:A90"/>
    <mergeCell ref="B89:B90"/>
    <mergeCell ref="C89:C90"/>
    <mergeCell ref="D89:D90"/>
    <mergeCell ref="E89:E90"/>
    <mergeCell ref="F89:F90"/>
    <mergeCell ref="A96:A100"/>
    <mergeCell ref="B96:B100"/>
    <mergeCell ref="C96:C100"/>
    <mergeCell ref="D96:D100"/>
    <mergeCell ref="E96:E100"/>
    <mergeCell ref="F96:F100"/>
    <mergeCell ref="A91:A95"/>
    <mergeCell ref="B91:B95"/>
    <mergeCell ref="C91:C95"/>
    <mergeCell ref="D91:D95"/>
    <mergeCell ref="E91:E95"/>
    <mergeCell ref="F91:F95"/>
    <mergeCell ref="F102:F106"/>
    <mergeCell ref="A108:A112"/>
    <mergeCell ref="B108:B112"/>
    <mergeCell ref="C108:C112"/>
    <mergeCell ref="D108:D112"/>
    <mergeCell ref="E108:E112"/>
    <mergeCell ref="F108:F112"/>
    <mergeCell ref="B119:B123"/>
    <mergeCell ref="C119:C123"/>
    <mergeCell ref="D119:D123"/>
    <mergeCell ref="E119:E123"/>
    <mergeCell ref="F119:F123"/>
    <mergeCell ref="A102:A106"/>
    <mergeCell ref="B102:B106"/>
    <mergeCell ref="C102:C106"/>
    <mergeCell ref="D102:D106"/>
    <mergeCell ref="E102:E106"/>
    <mergeCell ref="G124:G125"/>
    <mergeCell ref="H124:H125"/>
    <mergeCell ref="O124:O125"/>
    <mergeCell ref="A113:A117"/>
    <mergeCell ref="B113:B117"/>
    <mergeCell ref="C113:C117"/>
    <mergeCell ref="D113:D117"/>
    <mergeCell ref="E113:E117"/>
    <mergeCell ref="F113:F117"/>
    <mergeCell ref="A119:A123"/>
    <mergeCell ref="A124:A125"/>
    <mergeCell ref="B124:B125"/>
    <mergeCell ref="C124:C125"/>
    <mergeCell ref="D124:D125"/>
    <mergeCell ref="E124:E125"/>
    <mergeCell ref="F124:F125"/>
    <mergeCell ref="H139:H143"/>
    <mergeCell ref="O139:O143"/>
    <mergeCell ref="A126:A130"/>
    <mergeCell ref="B126:B130"/>
    <mergeCell ref="C126:C130"/>
    <mergeCell ref="D126:D130"/>
    <mergeCell ref="E126:E130"/>
    <mergeCell ref="F126:F130"/>
    <mergeCell ref="B131:B136"/>
    <mergeCell ref="C131:C136"/>
    <mergeCell ref="A139:A143"/>
    <mergeCell ref="B139:B143"/>
    <mergeCell ref="C139:C143"/>
    <mergeCell ref="D139:D143"/>
    <mergeCell ref="E139:E143"/>
    <mergeCell ref="F139:F143"/>
    <mergeCell ref="H136:H138"/>
    <mergeCell ref="O136:O138"/>
    <mergeCell ref="B137:B138"/>
    <mergeCell ref="C137:C138"/>
    <mergeCell ref="D137:D138"/>
    <mergeCell ref="E137:E138"/>
    <mergeCell ref="F137:F138"/>
    <mergeCell ref="D131:D136"/>
    <mergeCell ref="E131:E136"/>
    <mergeCell ref="F131:F136"/>
    <mergeCell ref="B149:B153"/>
    <mergeCell ref="C149:C153"/>
    <mergeCell ref="D149:D153"/>
    <mergeCell ref="E149:E153"/>
    <mergeCell ref="F149:F153"/>
    <mergeCell ref="G136:G138"/>
    <mergeCell ref="G139:G143"/>
    <mergeCell ref="G154:G156"/>
    <mergeCell ref="H154:H156"/>
    <mergeCell ref="O154:O156"/>
    <mergeCell ref="A144:A148"/>
    <mergeCell ref="B144:B148"/>
    <mergeCell ref="C144:C148"/>
    <mergeCell ref="D144:D148"/>
    <mergeCell ref="E144:E148"/>
    <mergeCell ref="F144:F148"/>
    <mergeCell ref="A149:A153"/>
    <mergeCell ref="A154:A156"/>
    <mergeCell ref="B154:B156"/>
    <mergeCell ref="C154:C156"/>
    <mergeCell ref="D154:D156"/>
    <mergeCell ref="E154:E156"/>
    <mergeCell ref="F154:F156"/>
    <mergeCell ref="F157:F161"/>
    <mergeCell ref="A162:A166"/>
    <mergeCell ref="B162:B166"/>
    <mergeCell ref="C162:C166"/>
    <mergeCell ref="D162:D166"/>
    <mergeCell ref="E162:E166"/>
    <mergeCell ref="F162:F166"/>
    <mergeCell ref="B173:B175"/>
    <mergeCell ref="C173:C175"/>
    <mergeCell ref="D173:D175"/>
    <mergeCell ref="E173:E175"/>
    <mergeCell ref="F173:F175"/>
    <mergeCell ref="A157:A161"/>
    <mergeCell ref="B157:B161"/>
    <mergeCell ref="C157:C161"/>
    <mergeCell ref="D157:D161"/>
    <mergeCell ref="E157:E161"/>
    <mergeCell ref="A168:A172"/>
    <mergeCell ref="B168:B172"/>
    <mergeCell ref="C168:C172"/>
    <mergeCell ref="D168:D172"/>
    <mergeCell ref="E168:E172"/>
    <mergeCell ref="F168:F172"/>
    <mergeCell ref="G173:G175"/>
    <mergeCell ref="H173:H175"/>
    <mergeCell ref="O173:O175"/>
    <mergeCell ref="A176:A180"/>
    <mergeCell ref="B176:B180"/>
    <mergeCell ref="C176:C180"/>
    <mergeCell ref="D176:D180"/>
    <mergeCell ref="E176:E180"/>
    <mergeCell ref="F176:F180"/>
    <mergeCell ref="A173:A175"/>
    <mergeCell ref="G181:G188"/>
    <mergeCell ref="H181:H188"/>
    <mergeCell ref="O181:O188"/>
    <mergeCell ref="A189:A193"/>
    <mergeCell ref="B189:B193"/>
    <mergeCell ref="D189:D193"/>
    <mergeCell ref="E189:E193"/>
    <mergeCell ref="F189:F193"/>
    <mergeCell ref="C200:C204"/>
    <mergeCell ref="D200:D204"/>
    <mergeCell ref="E200:E204"/>
    <mergeCell ref="F200:F204"/>
    <mergeCell ref="B181:B188"/>
    <mergeCell ref="C181:C188"/>
    <mergeCell ref="D181:D188"/>
    <mergeCell ref="E181:E188"/>
    <mergeCell ref="F181:F188"/>
    <mergeCell ref="H205:H218"/>
    <mergeCell ref="O205:O218"/>
    <mergeCell ref="A195:A199"/>
    <mergeCell ref="B195:B199"/>
    <mergeCell ref="C195:C199"/>
    <mergeCell ref="D195:D199"/>
    <mergeCell ref="E195:E199"/>
    <mergeCell ref="F195:F199"/>
    <mergeCell ref="A200:A204"/>
    <mergeCell ref="B200:B204"/>
    <mergeCell ref="A224:O224"/>
    <mergeCell ref="A181:A188"/>
    <mergeCell ref="A131:A136"/>
    <mergeCell ref="A205:A218"/>
    <mergeCell ref="B205:B218"/>
    <mergeCell ref="C205:C218"/>
    <mergeCell ref="D205:D218"/>
    <mergeCell ref="E205:E218"/>
    <mergeCell ref="F205:F218"/>
    <mergeCell ref="G205:G218"/>
    <mergeCell ref="A219:A223"/>
    <mergeCell ref="B219:B223"/>
    <mergeCell ref="D219:D223"/>
    <mergeCell ref="E219:E223"/>
    <mergeCell ref="F219:F223"/>
    <mergeCell ref="C220:C223"/>
  </mergeCells>
  <printOptions horizontalCentered="1"/>
  <pageMargins left="0.196527777777778" right="0.196527777777778" top="0.196527777777778" bottom="0.196527777777778" header="0.511811023622047" footer="0.511811023622047"/>
  <pageSetup paperSize="9" scale="35" orientation="portrait" horizontalDpi="300" verticalDpi="300" r:id="rId1"/>
  <rowBreaks count="4" manualBreakCount="4">
    <brk id="69" max="14" man="1"/>
    <brk id="125" max="14" man="1"/>
    <brk id="153" max="14" man="1"/>
    <brk id="15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4"/>
  <sheetViews>
    <sheetView view="pageBreakPreview" zoomScale="65" zoomScaleNormal="82" zoomScaleSheetLayoutView="65" workbookViewId="0">
      <selection activeCell="F21" sqref="F21:F23"/>
    </sheetView>
  </sheetViews>
  <sheetFormatPr defaultColWidth="9.140625" defaultRowHeight="15.75" outlineLevelRow="1" x14ac:dyDescent="0.25"/>
  <cols>
    <col min="1" max="1" width="10" style="636" customWidth="1"/>
    <col min="2" max="2" width="55.42578125" style="634" customWidth="1"/>
    <col min="3" max="3" width="15.7109375" style="635" customWidth="1"/>
    <col min="4" max="4" width="56.140625" style="634" customWidth="1"/>
    <col min="5" max="5" width="17.42578125" style="635" customWidth="1"/>
    <col min="6" max="6" width="93" style="634" customWidth="1"/>
    <col min="7" max="7" width="20.28515625" style="633" customWidth="1"/>
    <col min="8" max="8" width="20.28515625" style="632" customWidth="1"/>
    <col min="9" max="9" width="17.7109375" style="632" customWidth="1"/>
    <col min="10" max="10" width="19" style="631" customWidth="1"/>
    <col min="11" max="11" width="23.28515625" style="630" customWidth="1"/>
    <col min="12" max="12" width="15.5703125" style="630" customWidth="1"/>
    <col min="13" max="16384" width="9.140625" style="630"/>
  </cols>
  <sheetData>
    <row r="1" spans="1:12" ht="56.25" customHeight="1" x14ac:dyDescent="0.25">
      <c r="A1" s="849" t="s">
        <v>1294</v>
      </c>
      <c r="B1" s="849"/>
      <c r="C1" s="849"/>
      <c r="D1" s="849"/>
      <c r="E1" s="849"/>
      <c r="F1" s="849"/>
      <c r="G1" s="849"/>
      <c r="H1" s="849"/>
      <c r="I1" s="849"/>
    </row>
    <row r="2" spans="1:12" ht="60" customHeight="1" x14ac:dyDescent="0.25">
      <c r="A2" s="849" t="s">
        <v>1293</v>
      </c>
      <c r="B2" s="849"/>
      <c r="C2" s="849"/>
      <c r="D2" s="849"/>
      <c r="E2" s="849"/>
      <c r="F2" s="849"/>
      <c r="G2" s="849"/>
      <c r="H2" s="849"/>
      <c r="I2" s="849"/>
    </row>
    <row r="3" spans="1:12" ht="15.75" customHeight="1" x14ac:dyDescent="0.25">
      <c r="A3" s="848" t="s">
        <v>1292</v>
      </c>
      <c r="B3" s="848"/>
      <c r="C3" s="848"/>
      <c r="D3" s="848"/>
      <c r="E3" s="848"/>
      <c r="F3" s="848"/>
      <c r="G3" s="848"/>
      <c r="H3" s="848"/>
      <c r="I3" s="848"/>
    </row>
    <row r="4" spans="1:12" x14ac:dyDescent="0.25">
      <c r="A4" s="847"/>
      <c r="B4" s="846"/>
      <c r="C4" s="415"/>
      <c r="D4" s="415"/>
      <c r="E4" s="415"/>
      <c r="F4" s="415"/>
      <c r="G4" s="845"/>
    </row>
    <row r="5" spans="1:12" ht="43.5" customHeight="1" x14ac:dyDescent="0.25">
      <c r="A5" s="670" t="s">
        <v>1291</v>
      </c>
      <c r="B5" s="411" t="s">
        <v>271</v>
      </c>
      <c r="C5" s="365" t="s">
        <v>270</v>
      </c>
      <c r="D5" s="411" t="s">
        <v>269</v>
      </c>
      <c r="E5" s="365" t="s">
        <v>268</v>
      </c>
      <c r="F5" s="365"/>
      <c r="G5" s="844" t="s">
        <v>267</v>
      </c>
      <c r="H5" s="844"/>
      <c r="I5" s="844"/>
    </row>
    <row r="6" spans="1:12" ht="47.25" x14ac:dyDescent="0.25">
      <c r="A6" s="670"/>
      <c r="B6" s="411"/>
      <c r="C6" s="365"/>
      <c r="D6" s="411"/>
      <c r="E6" s="380" t="s">
        <v>266</v>
      </c>
      <c r="F6" s="834" t="s">
        <v>265</v>
      </c>
      <c r="G6" s="843" t="s">
        <v>400</v>
      </c>
      <c r="H6" s="842" t="s">
        <v>263</v>
      </c>
      <c r="I6" s="842" t="s">
        <v>262</v>
      </c>
    </row>
    <row r="7" spans="1:12" x14ac:dyDescent="0.25">
      <c r="A7" s="834">
        <v>1</v>
      </c>
      <c r="B7" s="834">
        <v>2</v>
      </c>
      <c r="C7" s="380">
        <v>3</v>
      </c>
      <c r="D7" s="834">
        <v>4</v>
      </c>
      <c r="E7" s="380">
        <v>5</v>
      </c>
      <c r="F7" s="834">
        <v>6</v>
      </c>
      <c r="G7" s="840">
        <v>7</v>
      </c>
      <c r="H7" s="841">
        <v>8</v>
      </c>
      <c r="I7" s="840">
        <v>9</v>
      </c>
    </row>
    <row r="8" spans="1:12" x14ac:dyDescent="0.25">
      <c r="A8" s="839" t="s">
        <v>1290</v>
      </c>
      <c r="B8" s="839"/>
      <c r="C8" s="839"/>
      <c r="D8" s="839"/>
      <c r="E8" s="839"/>
      <c r="F8" s="839"/>
      <c r="G8" s="839"/>
      <c r="H8" s="839"/>
      <c r="I8" s="839"/>
      <c r="K8" s="726"/>
    </row>
    <row r="9" spans="1:12" ht="18.75" customHeight="1" x14ac:dyDescent="0.25">
      <c r="A9" s="413">
        <v>1</v>
      </c>
      <c r="B9" s="672" t="s">
        <v>1289</v>
      </c>
      <c r="C9" s="320" t="s">
        <v>642</v>
      </c>
      <c r="D9" s="672" t="s">
        <v>1288</v>
      </c>
      <c r="E9" s="320" t="s">
        <v>642</v>
      </c>
      <c r="F9" s="320" t="s">
        <v>642</v>
      </c>
      <c r="G9" s="754" t="s">
        <v>408</v>
      </c>
      <c r="H9" s="752">
        <f>H10+H11</f>
        <v>362121.1</v>
      </c>
      <c r="I9" s="752">
        <f>I10+I11</f>
        <v>282538.90000000002</v>
      </c>
      <c r="K9" s="726"/>
      <c r="L9" s="726"/>
    </row>
    <row r="10" spans="1:12" ht="23.25" customHeight="1" x14ac:dyDescent="0.25">
      <c r="A10" s="412"/>
      <c r="B10" s="675"/>
      <c r="C10" s="314"/>
      <c r="D10" s="675"/>
      <c r="E10" s="314"/>
      <c r="F10" s="314"/>
      <c r="G10" s="754" t="s">
        <v>3</v>
      </c>
      <c r="H10" s="752">
        <f>H18+H22</f>
        <v>4216.1000000000004</v>
      </c>
      <c r="I10" s="752">
        <f>I18+I22</f>
        <v>3046.7999999999997</v>
      </c>
      <c r="K10" s="726"/>
      <c r="L10" s="726"/>
    </row>
    <row r="11" spans="1:12" ht="23.25" customHeight="1" x14ac:dyDescent="0.25">
      <c r="A11" s="409"/>
      <c r="B11" s="669"/>
      <c r="C11" s="309"/>
      <c r="D11" s="669"/>
      <c r="E11" s="309"/>
      <c r="F11" s="309"/>
      <c r="G11" s="754" t="s">
        <v>2</v>
      </c>
      <c r="H11" s="752">
        <f>H12+H19+H23</f>
        <v>357905</v>
      </c>
      <c r="I11" s="752">
        <f>I12+I19+I23</f>
        <v>279492.10000000003</v>
      </c>
      <c r="K11" s="726"/>
      <c r="L11" s="726"/>
    </row>
    <row r="12" spans="1:12" ht="23.25" customHeight="1" outlineLevel="1" x14ac:dyDescent="0.25">
      <c r="A12" s="670" t="s">
        <v>394</v>
      </c>
      <c r="B12" s="685" t="s">
        <v>1287</v>
      </c>
      <c r="C12" s="365" t="s">
        <v>17</v>
      </c>
      <c r="D12" s="685" t="s">
        <v>1208</v>
      </c>
      <c r="E12" s="411" t="s">
        <v>1286</v>
      </c>
      <c r="F12" s="411"/>
      <c r="G12" s="693" t="s">
        <v>984</v>
      </c>
      <c r="H12" s="687">
        <v>334580.2</v>
      </c>
      <c r="I12" s="687">
        <v>263992</v>
      </c>
    </row>
    <row r="13" spans="1:12" ht="36" customHeight="1" outlineLevel="1" x14ac:dyDescent="0.25">
      <c r="A13" s="670"/>
      <c r="B13" s="685"/>
      <c r="C13" s="365"/>
      <c r="D13" s="685"/>
      <c r="E13" s="411"/>
      <c r="F13" s="685"/>
      <c r="G13" s="721"/>
      <c r="H13" s="737"/>
      <c r="I13" s="737"/>
    </row>
    <row r="14" spans="1:12" ht="24" customHeight="1" outlineLevel="1" x14ac:dyDescent="0.25">
      <c r="A14" s="670"/>
      <c r="B14" s="685"/>
      <c r="C14" s="365"/>
      <c r="D14" s="685"/>
      <c r="E14" s="411"/>
      <c r="F14" s="685"/>
      <c r="G14" s="696"/>
      <c r="H14" s="695"/>
      <c r="I14" s="695"/>
    </row>
    <row r="15" spans="1:12" ht="136.5" customHeight="1" outlineLevel="1" x14ac:dyDescent="0.25">
      <c r="A15" s="838"/>
      <c r="B15" s="693" t="s">
        <v>1285</v>
      </c>
      <c r="C15" s="320" t="s">
        <v>21</v>
      </c>
      <c r="D15" s="685" t="s">
        <v>1208</v>
      </c>
      <c r="E15" s="413" t="s">
        <v>1276</v>
      </c>
      <c r="F15" s="689" t="s">
        <v>1284</v>
      </c>
      <c r="G15" s="320"/>
      <c r="H15" s="837"/>
      <c r="I15" s="837"/>
    </row>
    <row r="16" spans="1:12" ht="83.25" customHeight="1" outlineLevel="1" x14ac:dyDescent="0.25">
      <c r="A16" s="670"/>
      <c r="B16" s="696"/>
      <c r="C16" s="309"/>
      <c r="D16" s="685"/>
      <c r="E16" s="409"/>
      <c r="F16" s="836"/>
      <c r="G16" s="309"/>
      <c r="H16" s="835"/>
      <c r="I16" s="835"/>
    </row>
    <row r="17" spans="1:9" ht="26.25" customHeight="1" outlineLevel="1" x14ac:dyDescent="0.25">
      <c r="A17" s="670" t="s">
        <v>390</v>
      </c>
      <c r="B17" s="685" t="s">
        <v>1283</v>
      </c>
      <c r="C17" s="320" t="s">
        <v>17</v>
      </c>
      <c r="D17" s="685" t="s">
        <v>1208</v>
      </c>
      <c r="E17" s="833">
        <v>44926</v>
      </c>
      <c r="F17" s="689"/>
      <c r="G17" s="722" t="s">
        <v>408</v>
      </c>
      <c r="H17" s="668">
        <f>H18+H19</f>
        <v>7962</v>
      </c>
      <c r="I17" s="668">
        <f>I18+I19</f>
        <v>5657.2999999999993</v>
      </c>
    </row>
    <row r="18" spans="1:9" ht="24.75" customHeight="1" outlineLevel="1" x14ac:dyDescent="0.25">
      <c r="A18" s="670"/>
      <c r="B18" s="685"/>
      <c r="C18" s="314"/>
      <c r="D18" s="685"/>
      <c r="E18" s="411"/>
      <c r="F18" s="768"/>
      <c r="G18" s="722" t="s">
        <v>3</v>
      </c>
      <c r="H18" s="668">
        <v>3981</v>
      </c>
      <c r="I18" s="668">
        <v>2828.6</v>
      </c>
    </row>
    <row r="19" spans="1:9" ht="23.25" customHeight="1" outlineLevel="1" x14ac:dyDescent="0.25">
      <c r="A19" s="670"/>
      <c r="B19" s="685"/>
      <c r="C19" s="309"/>
      <c r="D19" s="685"/>
      <c r="E19" s="411"/>
      <c r="F19" s="684"/>
      <c r="G19" s="722" t="s">
        <v>2</v>
      </c>
      <c r="H19" s="668">
        <v>3981</v>
      </c>
      <c r="I19" s="668">
        <v>2828.7</v>
      </c>
    </row>
    <row r="20" spans="1:9" ht="102.75" customHeight="1" outlineLevel="1" x14ac:dyDescent="0.25">
      <c r="A20" s="745"/>
      <c r="B20" s="722" t="s">
        <v>1282</v>
      </c>
      <c r="C20" s="712" t="s">
        <v>21</v>
      </c>
      <c r="D20" s="722" t="s">
        <v>1208</v>
      </c>
      <c r="E20" s="834" t="s">
        <v>1281</v>
      </c>
      <c r="F20" s="801" t="s">
        <v>1280</v>
      </c>
      <c r="G20" s="380"/>
      <c r="H20" s="829"/>
      <c r="I20" s="829"/>
    </row>
    <row r="21" spans="1:9" ht="31.5" customHeight="1" outlineLevel="1" x14ac:dyDescent="0.25">
      <c r="A21" s="672" t="s">
        <v>514</v>
      </c>
      <c r="B21" s="693" t="s">
        <v>1279</v>
      </c>
      <c r="C21" s="320" t="s">
        <v>17</v>
      </c>
      <c r="D21" s="693" t="s">
        <v>1268</v>
      </c>
      <c r="E21" s="833">
        <v>44926</v>
      </c>
      <c r="F21" s="689"/>
      <c r="G21" s="722" t="s">
        <v>408</v>
      </c>
      <c r="H21" s="668">
        <f>H22+H23</f>
        <v>19578.899999999998</v>
      </c>
      <c r="I21" s="668">
        <f>I22+I23</f>
        <v>12889.600000000002</v>
      </c>
    </row>
    <row r="22" spans="1:9" ht="19.5" customHeight="1" outlineLevel="1" x14ac:dyDescent="0.25">
      <c r="A22" s="675"/>
      <c r="B22" s="721"/>
      <c r="C22" s="314"/>
      <c r="D22" s="721"/>
      <c r="E22" s="411"/>
      <c r="F22" s="768"/>
      <c r="G22" s="722" t="s">
        <v>3</v>
      </c>
      <c r="H22" s="668">
        <v>235.1</v>
      </c>
      <c r="I22" s="668">
        <v>218.2</v>
      </c>
    </row>
    <row r="23" spans="1:9" ht="30.75" customHeight="1" outlineLevel="1" x14ac:dyDescent="0.25">
      <c r="A23" s="669"/>
      <c r="B23" s="696"/>
      <c r="C23" s="309"/>
      <c r="D23" s="696"/>
      <c r="E23" s="411"/>
      <c r="F23" s="684"/>
      <c r="G23" s="722" t="s">
        <v>2</v>
      </c>
      <c r="H23" s="667">
        <v>19343.8</v>
      </c>
      <c r="I23" s="832">
        <f>12669.2+2.2</f>
        <v>12671.400000000001</v>
      </c>
    </row>
    <row r="24" spans="1:9" ht="103.5" customHeight="1" outlineLevel="1" x14ac:dyDescent="0.25">
      <c r="A24" s="770"/>
      <c r="B24" s="410" t="s">
        <v>1278</v>
      </c>
      <c r="C24" s="712" t="s">
        <v>21</v>
      </c>
      <c r="D24" s="831" t="s">
        <v>1277</v>
      </c>
      <c r="E24" s="816" t="s">
        <v>1276</v>
      </c>
      <c r="F24" s="710" t="s">
        <v>1275</v>
      </c>
      <c r="G24" s="380"/>
      <c r="H24" s="363"/>
      <c r="I24" s="829"/>
    </row>
    <row r="25" spans="1:9" ht="31.5" customHeight="1" x14ac:dyDescent="0.25">
      <c r="A25" s="674">
        <v>2</v>
      </c>
      <c r="B25" s="672" t="s">
        <v>1274</v>
      </c>
      <c r="C25" s="320" t="s">
        <v>642</v>
      </c>
      <c r="D25" s="739" t="s">
        <v>1191</v>
      </c>
      <c r="E25" s="320" t="s">
        <v>642</v>
      </c>
      <c r="F25" s="320" t="s">
        <v>642</v>
      </c>
      <c r="G25" s="722" t="s">
        <v>408</v>
      </c>
      <c r="H25" s="667">
        <v>2308341.7000000002</v>
      </c>
      <c r="I25" s="668">
        <f>SUM(I26:I27)</f>
        <v>1814551.6</v>
      </c>
    </row>
    <row r="26" spans="1:9" ht="21" customHeight="1" x14ac:dyDescent="0.25">
      <c r="A26" s="676"/>
      <c r="B26" s="675"/>
      <c r="C26" s="314"/>
      <c r="D26" s="734"/>
      <c r="E26" s="314"/>
      <c r="F26" s="314"/>
      <c r="G26" s="722" t="s">
        <v>3</v>
      </c>
      <c r="H26" s="752">
        <v>2308341.7000000002</v>
      </c>
      <c r="I26" s="772">
        <v>1814551.6</v>
      </c>
    </row>
    <row r="27" spans="1:9" ht="18.75" customHeight="1" x14ac:dyDescent="0.25">
      <c r="A27" s="673"/>
      <c r="B27" s="669"/>
      <c r="C27" s="309"/>
      <c r="D27" s="732"/>
      <c r="E27" s="309"/>
      <c r="F27" s="309"/>
      <c r="G27" s="722" t="s">
        <v>2</v>
      </c>
      <c r="H27" s="752"/>
      <c r="I27" s="772"/>
    </row>
    <row r="28" spans="1:9" ht="43.5" customHeight="1" outlineLevel="1" x14ac:dyDescent="0.25">
      <c r="A28" s="700" t="s">
        <v>384</v>
      </c>
      <c r="B28" s="693" t="s">
        <v>1273</v>
      </c>
      <c r="C28" s="320" t="s">
        <v>17</v>
      </c>
      <c r="D28" s="693" t="s">
        <v>1187</v>
      </c>
      <c r="E28" s="730">
        <v>44926</v>
      </c>
      <c r="F28" s="674"/>
      <c r="G28" s="693" t="s">
        <v>3</v>
      </c>
      <c r="H28" s="687">
        <v>2308341.7000000002</v>
      </c>
      <c r="I28" s="772">
        <v>1814551.6</v>
      </c>
    </row>
    <row r="29" spans="1:9" ht="27" customHeight="1" outlineLevel="1" x14ac:dyDescent="0.25">
      <c r="A29" s="697"/>
      <c r="B29" s="696"/>
      <c r="C29" s="309"/>
      <c r="D29" s="696"/>
      <c r="E29" s="673"/>
      <c r="F29" s="673"/>
      <c r="G29" s="696"/>
      <c r="H29" s="695"/>
      <c r="I29" s="724"/>
    </row>
    <row r="30" spans="1:9" ht="82.5" customHeight="1" outlineLevel="1" x14ac:dyDescent="0.25">
      <c r="A30" s="747"/>
      <c r="B30" s="773" t="s">
        <v>1272</v>
      </c>
      <c r="C30" s="755" t="s">
        <v>17</v>
      </c>
      <c r="D30" s="773" t="s">
        <v>1271</v>
      </c>
      <c r="E30" s="830">
        <v>44926</v>
      </c>
      <c r="F30" s="758"/>
      <c r="G30" s="380"/>
      <c r="H30" s="829"/>
      <c r="I30" s="829"/>
    </row>
    <row r="31" spans="1:9" ht="19.5" customHeight="1" outlineLevel="1" x14ac:dyDescent="0.25">
      <c r="A31" s="686" t="s">
        <v>624</v>
      </c>
      <c r="B31" s="685" t="s">
        <v>1270</v>
      </c>
      <c r="C31" s="320" t="s">
        <v>17</v>
      </c>
      <c r="D31" s="685" t="s">
        <v>1208</v>
      </c>
      <c r="E31" s="814">
        <v>44926</v>
      </c>
      <c r="F31" s="674"/>
      <c r="G31" s="313"/>
      <c r="H31" s="828"/>
      <c r="I31" s="828"/>
    </row>
    <row r="32" spans="1:9" ht="15.75" customHeight="1" outlineLevel="1" x14ac:dyDescent="0.25">
      <c r="A32" s="686"/>
      <c r="B32" s="685"/>
      <c r="C32" s="314"/>
      <c r="D32" s="685"/>
      <c r="E32" s="671"/>
      <c r="F32" s="676"/>
      <c r="G32" s="316"/>
      <c r="H32" s="828"/>
      <c r="I32" s="828"/>
    </row>
    <row r="33" spans="1:9" ht="15.75" customHeight="1" outlineLevel="1" x14ac:dyDescent="0.25">
      <c r="A33" s="686"/>
      <c r="B33" s="685"/>
      <c r="C33" s="314"/>
      <c r="D33" s="685"/>
      <c r="E33" s="671"/>
      <c r="F33" s="676"/>
      <c r="G33" s="316"/>
      <c r="H33" s="828"/>
      <c r="I33" s="828"/>
    </row>
    <row r="34" spans="1:9" ht="16.5" customHeight="1" outlineLevel="1" x14ac:dyDescent="0.25">
      <c r="A34" s="686"/>
      <c r="B34" s="685"/>
      <c r="C34" s="314"/>
      <c r="D34" s="685"/>
      <c r="E34" s="671"/>
      <c r="F34" s="676"/>
      <c r="G34" s="316"/>
      <c r="H34" s="828"/>
      <c r="I34" s="828"/>
    </row>
    <row r="35" spans="1:9" ht="45" customHeight="1" outlineLevel="1" x14ac:dyDescent="0.25">
      <c r="A35" s="686"/>
      <c r="B35" s="685"/>
      <c r="C35" s="309"/>
      <c r="D35" s="685"/>
      <c r="E35" s="671"/>
      <c r="F35" s="673"/>
      <c r="G35" s="308"/>
      <c r="H35" s="828"/>
      <c r="I35" s="828"/>
    </row>
    <row r="36" spans="1:9" ht="11.25" customHeight="1" outlineLevel="1" x14ac:dyDescent="0.25">
      <c r="A36" s="686"/>
      <c r="B36" s="693" t="s">
        <v>1269</v>
      </c>
      <c r="C36" s="320" t="s">
        <v>21</v>
      </c>
      <c r="D36" s="685" t="s">
        <v>1268</v>
      </c>
      <c r="E36" s="411" t="s">
        <v>1267</v>
      </c>
      <c r="F36" s="827" t="s">
        <v>1266</v>
      </c>
      <c r="G36" s="716"/>
      <c r="H36" s="825"/>
      <c r="I36" s="825"/>
    </row>
    <row r="37" spans="1:9" ht="120" customHeight="1" outlineLevel="1" x14ac:dyDescent="0.25">
      <c r="A37" s="686"/>
      <c r="B37" s="696"/>
      <c r="C37" s="309"/>
      <c r="D37" s="685"/>
      <c r="E37" s="411"/>
      <c r="F37" s="826"/>
      <c r="G37" s="716"/>
      <c r="H37" s="825"/>
      <c r="I37" s="825"/>
    </row>
    <row r="38" spans="1:9" ht="69.75" customHeight="1" x14ac:dyDescent="0.25">
      <c r="A38" s="674">
        <v>3</v>
      </c>
      <c r="B38" s="672" t="s">
        <v>1265</v>
      </c>
      <c r="C38" s="320" t="s">
        <v>642</v>
      </c>
      <c r="D38" s="672" t="s">
        <v>1216</v>
      </c>
      <c r="E38" s="320" t="s">
        <v>642</v>
      </c>
      <c r="F38" s="320" t="s">
        <v>642</v>
      </c>
      <c r="G38" s="286" t="s">
        <v>408</v>
      </c>
      <c r="H38" s="667">
        <v>126190.9</v>
      </c>
      <c r="I38" s="668">
        <f>SUM(I39:I40)</f>
        <v>75000</v>
      </c>
    </row>
    <row r="39" spans="1:9" ht="18" customHeight="1" x14ac:dyDescent="0.25">
      <c r="A39" s="676"/>
      <c r="B39" s="675"/>
      <c r="C39" s="314"/>
      <c r="D39" s="675"/>
      <c r="E39" s="314"/>
      <c r="F39" s="314"/>
      <c r="G39" s="286" t="s">
        <v>3</v>
      </c>
      <c r="H39" s="667">
        <v>126190.9</v>
      </c>
      <c r="I39" s="668">
        <v>75000</v>
      </c>
    </row>
    <row r="40" spans="1:9" ht="31.5" customHeight="1" x14ac:dyDescent="0.25">
      <c r="A40" s="673"/>
      <c r="B40" s="669"/>
      <c r="C40" s="309"/>
      <c r="D40" s="669"/>
      <c r="E40" s="309"/>
      <c r="F40" s="309"/>
      <c r="G40" s="286" t="s">
        <v>2</v>
      </c>
      <c r="H40" s="667"/>
      <c r="I40" s="668"/>
    </row>
    <row r="41" spans="1:9" ht="15" outlineLevel="1" x14ac:dyDescent="0.25">
      <c r="A41" s="686" t="s">
        <v>372</v>
      </c>
      <c r="B41" s="685" t="s">
        <v>1264</v>
      </c>
      <c r="C41" s="320" t="s">
        <v>801</v>
      </c>
      <c r="D41" s="693" t="s">
        <v>1259</v>
      </c>
      <c r="E41" s="814">
        <v>44926</v>
      </c>
      <c r="F41" s="313"/>
      <c r="G41" s="718"/>
      <c r="H41" s="719"/>
      <c r="I41" s="719"/>
    </row>
    <row r="42" spans="1:9" ht="25.5" customHeight="1" outlineLevel="1" x14ac:dyDescent="0.25">
      <c r="A42" s="686"/>
      <c r="B42" s="685"/>
      <c r="C42" s="314"/>
      <c r="D42" s="721"/>
      <c r="E42" s="671"/>
      <c r="F42" s="316"/>
      <c r="G42" s="718"/>
      <c r="H42" s="719"/>
      <c r="I42" s="719"/>
    </row>
    <row r="43" spans="1:9" ht="35.25" customHeight="1" outlineLevel="1" x14ac:dyDescent="0.25">
      <c r="A43" s="686"/>
      <c r="B43" s="685"/>
      <c r="C43" s="314"/>
      <c r="D43" s="721"/>
      <c r="E43" s="671"/>
      <c r="F43" s="316"/>
      <c r="G43" s="718"/>
      <c r="H43" s="719"/>
      <c r="I43" s="719"/>
    </row>
    <row r="44" spans="1:9" ht="31.5" customHeight="1" outlineLevel="1" x14ac:dyDescent="0.25">
      <c r="A44" s="686"/>
      <c r="B44" s="685"/>
      <c r="C44" s="314"/>
      <c r="D44" s="721"/>
      <c r="E44" s="671"/>
      <c r="F44" s="316"/>
      <c r="G44" s="718"/>
      <c r="H44" s="719"/>
      <c r="I44" s="719"/>
    </row>
    <row r="45" spans="1:9" ht="27.75" customHeight="1" outlineLevel="1" x14ac:dyDescent="0.25">
      <c r="A45" s="686"/>
      <c r="B45" s="685"/>
      <c r="C45" s="309"/>
      <c r="D45" s="696"/>
      <c r="E45" s="671"/>
      <c r="F45" s="308"/>
      <c r="G45" s="718"/>
      <c r="H45" s="719"/>
      <c r="I45" s="719"/>
    </row>
    <row r="46" spans="1:9" ht="15" outlineLevel="1" x14ac:dyDescent="0.25">
      <c r="A46" s="686"/>
      <c r="B46" s="693" t="s">
        <v>1263</v>
      </c>
      <c r="C46" s="320" t="s">
        <v>21</v>
      </c>
      <c r="D46" s="693" t="s">
        <v>1259</v>
      </c>
      <c r="E46" s="413" t="s">
        <v>1262</v>
      </c>
      <c r="F46" s="689" t="s">
        <v>1261</v>
      </c>
      <c r="G46" s="718"/>
      <c r="H46" s="717"/>
      <c r="I46" s="717"/>
    </row>
    <row r="47" spans="1:9" ht="100.5" customHeight="1" outlineLevel="1" x14ac:dyDescent="0.25">
      <c r="A47" s="686"/>
      <c r="B47" s="696"/>
      <c r="C47" s="309"/>
      <c r="D47" s="696"/>
      <c r="E47" s="409"/>
      <c r="F47" s="684"/>
      <c r="G47" s="718"/>
      <c r="H47" s="717"/>
      <c r="I47" s="717"/>
    </row>
    <row r="48" spans="1:9" ht="15" customHeight="1" outlineLevel="1" x14ac:dyDescent="0.25">
      <c r="A48" s="686"/>
      <c r="B48" s="693" t="s">
        <v>1260</v>
      </c>
      <c r="C48" s="320" t="s">
        <v>21</v>
      </c>
      <c r="D48" s="693" t="s">
        <v>1259</v>
      </c>
      <c r="E48" s="413" t="s">
        <v>1258</v>
      </c>
      <c r="F48" s="689" t="s">
        <v>1257</v>
      </c>
      <c r="G48" s="718"/>
      <c r="H48" s="717"/>
      <c r="I48" s="717"/>
    </row>
    <row r="49" spans="1:11" ht="109.5" customHeight="1" outlineLevel="1" x14ac:dyDescent="0.25">
      <c r="A49" s="686"/>
      <c r="B49" s="696"/>
      <c r="C49" s="309"/>
      <c r="D49" s="696"/>
      <c r="E49" s="409"/>
      <c r="F49" s="684"/>
      <c r="G49" s="718"/>
      <c r="H49" s="717"/>
      <c r="I49" s="717"/>
    </row>
    <row r="50" spans="1:11" ht="27.75" customHeight="1" outlineLevel="1" x14ac:dyDescent="0.25">
      <c r="A50" s="700" t="s">
        <v>478</v>
      </c>
      <c r="B50" s="693" t="s">
        <v>1256</v>
      </c>
      <c r="C50" s="320" t="s">
        <v>17</v>
      </c>
      <c r="D50" s="693" t="s">
        <v>1208</v>
      </c>
      <c r="E50" s="730">
        <v>44926</v>
      </c>
      <c r="F50" s="313"/>
      <c r="G50" s="693" t="s">
        <v>3</v>
      </c>
      <c r="H50" s="687">
        <v>126190.9</v>
      </c>
      <c r="I50" s="687">
        <v>75000</v>
      </c>
    </row>
    <row r="51" spans="1:11" ht="39" customHeight="1" outlineLevel="1" x14ac:dyDescent="0.25">
      <c r="A51" s="697"/>
      <c r="B51" s="696"/>
      <c r="C51" s="309"/>
      <c r="D51" s="696"/>
      <c r="E51" s="673"/>
      <c r="F51" s="308"/>
      <c r="G51" s="696"/>
      <c r="H51" s="695"/>
      <c r="I51" s="695"/>
    </row>
    <row r="52" spans="1:11" ht="15" outlineLevel="1" x14ac:dyDescent="0.25">
      <c r="A52" s="686"/>
      <c r="B52" s="693" t="s">
        <v>1255</v>
      </c>
      <c r="C52" s="320" t="s">
        <v>17</v>
      </c>
      <c r="D52" s="693" t="s">
        <v>1208</v>
      </c>
      <c r="E52" s="730">
        <v>44926</v>
      </c>
      <c r="F52" s="313"/>
      <c r="G52" s="718"/>
      <c r="H52" s="717"/>
      <c r="I52" s="717"/>
    </row>
    <row r="53" spans="1:11" ht="68.25" customHeight="1" outlineLevel="1" x14ac:dyDescent="0.25">
      <c r="A53" s="686"/>
      <c r="B53" s="696"/>
      <c r="C53" s="309"/>
      <c r="D53" s="696"/>
      <c r="E53" s="673"/>
      <c r="F53" s="308"/>
      <c r="G53" s="718"/>
      <c r="H53" s="717"/>
      <c r="I53" s="717"/>
    </row>
    <row r="54" spans="1:11" ht="41.25" customHeight="1" x14ac:dyDescent="0.25">
      <c r="A54" s="674" t="s">
        <v>609</v>
      </c>
      <c r="B54" s="672" t="s">
        <v>1254</v>
      </c>
      <c r="C54" s="320" t="s">
        <v>642</v>
      </c>
      <c r="D54" s="672" t="s">
        <v>1253</v>
      </c>
      <c r="E54" s="320" t="s">
        <v>642</v>
      </c>
      <c r="F54" s="320" t="s">
        <v>642</v>
      </c>
      <c r="G54" s="286" t="s">
        <v>408</v>
      </c>
      <c r="H54" s="667">
        <v>5232.1000000000004</v>
      </c>
      <c r="I54" s="667">
        <f>SUM(I55:I56)</f>
        <v>884.5</v>
      </c>
      <c r="K54" s="726"/>
    </row>
    <row r="55" spans="1:11" ht="18" customHeight="1" x14ac:dyDescent="0.25">
      <c r="A55" s="676"/>
      <c r="B55" s="675"/>
      <c r="C55" s="314"/>
      <c r="D55" s="675"/>
      <c r="E55" s="314"/>
      <c r="F55" s="314"/>
      <c r="G55" s="754" t="s">
        <v>3</v>
      </c>
      <c r="H55" s="752"/>
      <c r="I55" s="752"/>
      <c r="K55" s="726"/>
    </row>
    <row r="56" spans="1:11" ht="21.75" customHeight="1" x14ac:dyDescent="0.25">
      <c r="A56" s="673"/>
      <c r="B56" s="669"/>
      <c r="C56" s="309"/>
      <c r="D56" s="669"/>
      <c r="E56" s="309"/>
      <c r="F56" s="309"/>
      <c r="G56" s="754" t="s">
        <v>2</v>
      </c>
      <c r="H56" s="752">
        <v>5232.1000000000004</v>
      </c>
      <c r="I56" s="752">
        <v>884.5</v>
      </c>
      <c r="K56" s="726"/>
    </row>
    <row r="57" spans="1:11" ht="21" customHeight="1" outlineLevel="1" x14ac:dyDescent="0.25">
      <c r="A57" s="686" t="s">
        <v>367</v>
      </c>
      <c r="B57" s="685" t="s">
        <v>1252</v>
      </c>
      <c r="C57" s="716"/>
      <c r="D57" s="685" t="s">
        <v>1050</v>
      </c>
      <c r="E57" s="814"/>
      <c r="F57" s="716"/>
      <c r="G57" s="693" t="s">
        <v>984</v>
      </c>
      <c r="H57" s="687">
        <v>5232.1000000000004</v>
      </c>
      <c r="I57" s="687">
        <v>884.5</v>
      </c>
    </row>
    <row r="58" spans="1:11" ht="20.25" customHeight="1" outlineLevel="1" x14ac:dyDescent="0.25">
      <c r="A58" s="686"/>
      <c r="B58" s="685"/>
      <c r="C58" s="716"/>
      <c r="D58" s="685"/>
      <c r="E58" s="671"/>
      <c r="F58" s="716"/>
      <c r="G58" s="721"/>
      <c r="H58" s="737"/>
      <c r="I58" s="737"/>
    </row>
    <row r="59" spans="1:11" ht="18.75" customHeight="1" outlineLevel="1" x14ac:dyDescent="0.25">
      <c r="A59" s="686"/>
      <c r="B59" s="685"/>
      <c r="C59" s="716"/>
      <c r="D59" s="685"/>
      <c r="E59" s="671"/>
      <c r="F59" s="716"/>
      <c r="G59" s="721"/>
      <c r="H59" s="737"/>
      <c r="I59" s="737"/>
    </row>
    <row r="60" spans="1:11" ht="0.75" customHeight="1" outlineLevel="1" x14ac:dyDescent="0.25">
      <c r="A60" s="686"/>
      <c r="B60" s="685"/>
      <c r="C60" s="716"/>
      <c r="D60" s="685"/>
      <c r="E60" s="671"/>
      <c r="F60" s="716"/>
      <c r="G60" s="696"/>
      <c r="H60" s="695"/>
      <c r="I60" s="695"/>
    </row>
    <row r="61" spans="1:11" ht="15" customHeight="1" outlineLevel="1" x14ac:dyDescent="0.25">
      <c r="A61" s="686"/>
      <c r="B61" s="693" t="s">
        <v>1251</v>
      </c>
      <c r="C61" s="320" t="s">
        <v>21</v>
      </c>
      <c r="D61" s="693" t="s">
        <v>1250</v>
      </c>
      <c r="E61" s="730">
        <v>44834</v>
      </c>
      <c r="F61" s="689" t="s">
        <v>1249</v>
      </c>
      <c r="G61" s="718"/>
      <c r="H61" s="717"/>
      <c r="I61" s="717"/>
    </row>
    <row r="62" spans="1:11" ht="38.25" customHeight="1" outlineLevel="1" x14ac:dyDescent="0.25">
      <c r="A62" s="686"/>
      <c r="B62" s="696"/>
      <c r="C62" s="309"/>
      <c r="D62" s="696"/>
      <c r="E62" s="673"/>
      <c r="F62" s="684"/>
      <c r="G62" s="718"/>
      <c r="H62" s="717"/>
      <c r="I62" s="717"/>
    </row>
    <row r="63" spans="1:11" ht="70.5" customHeight="1" outlineLevel="1" x14ac:dyDescent="0.25">
      <c r="A63" s="747"/>
      <c r="B63" s="773" t="s">
        <v>1248</v>
      </c>
      <c r="C63" s="755" t="s">
        <v>17</v>
      </c>
      <c r="D63" s="757" t="str">
        <f>D61</f>
        <v>Начальник бюджетного учреждения "УКС МО ГО "Сыктывкар"Садовский А.В.</v>
      </c>
      <c r="E63" s="776">
        <v>44895</v>
      </c>
      <c r="F63" s="777" t="s">
        <v>1247</v>
      </c>
      <c r="G63" s="722"/>
      <c r="H63" s="668"/>
      <c r="I63" s="668"/>
    </row>
    <row r="64" spans="1:11" ht="15" customHeight="1" outlineLevel="1" x14ac:dyDescent="0.25">
      <c r="A64" s="686"/>
      <c r="B64" s="693" t="s">
        <v>1246</v>
      </c>
      <c r="C64" s="413" t="s">
        <v>17</v>
      </c>
      <c r="D64" s="672" t="str">
        <f>D61</f>
        <v>Начальник бюджетного учреждения "УКС МО ГО "Сыктывкар"Садовский А.В.</v>
      </c>
      <c r="E64" s="814">
        <v>44926</v>
      </c>
      <c r="F64" s="689"/>
      <c r="G64" s="716"/>
      <c r="H64" s="825"/>
      <c r="I64" s="825"/>
    </row>
    <row r="65" spans="1:11" ht="39.75" customHeight="1" outlineLevel="1" x14ac:dyDescent="0.25">
      <c r="A65" s="686"/>
      <c r="B65" s="696"/>
      <c r="C65" s="409"/>
      <c r="D65" s="669"/>
      <c r="E65" s="671"/>
      <c r="F65" s="684"/>
      <c r="G65" s="716"/>
      <c r="H65" s="825"/>
      <c r="I65" s="825"/>
    </row>
    <row r="66" spans="1:11" ht="30.75" customHeight="1" x14ac:dyDescent="0.25">
      <c r="A66" s="674" t="s">
        <v>344</v>
      </c>
      <c r="B66" s="672" t="s">
        <v>1245</v>
      </c>
      <c r="C66" s="320" t="s">
        <v>642</v>
      </c>
      <c r="D66" s="672" t="s">
        <v>962</v>
      </c>
      <c r="E66" s="320" t="s">
        <v>642</v>
      </c>
      <c r="F66" s="320" t="s">
        <v>642</v>
      </c>
      <c r="G66" s="286" t="s">
        <v>408</v>
      </c>
      <c r="H66" s="667"/>
      <c r="I66" s="667"/>
      <c r="K66" s="715"/>
    </row>
    <row r="67" spans="1:11" ht="18" customHeight="1" x14ac:dyDescent="0.25">
      <c r="A67" s="676"/>
      <c r="B67" s="675"/>
      <c r="C67" s="314"/>
      <c r="D67" s="675"/>
      <c r="E67" s="314"/>
      <c r="F67" s="314"/>
      <c r="G67" s="754" t="s">
        <v>3</v>
      </c>
      <c r="H67" s="667"/>
      <c r="I67" s="667"/>
      <c r="K67" s="715"/>
    </row>
    <row r="68" spans="1:11" ht="17.25" customHeight="1" x14ac:dyDescent="0.25">
      <c r="A68" s="673"/>
      <c r="B68" s="669"/>
      <c r="C68" s="309"/>
      <c r="D68" s="669"/>
      <c r="E68" s="309"/>
      <c r="F68" s="309"/>
      <c r="G68" s="754" t="s">
        <v>2</v>
      </c>
      <c r="H68" s="667"/>
      <c r="I68" s="667"/>
      <c r="K68" s="715"/>
    </row>
    <row r="69" spans="1:11" ht="15" outlineLevel="1" x14ac:dyDescent="0.25">
      <c r="A69" s="686" t="s">
        <v>342</v>
      </c>
      <c r="B69" s="685" t="s">
        <v>1244</v>
      </c>
      <c r="C69" s="313"/>
      <c r="D69" s="670" t="s">
        <v>962</v>
      </c>
      <c r="E69" s="671"/>
      <c r="F69" s="716"/>
      <c r="G69" s="688"/>
      <c r="H69" s="719"/>
      <c r="I69" s="719"/>
    </row>
    <row r="70" spans="1:11" ht="15" outlineLevel="1" x14ac:dyDescent="0.25">
      <c r="A70" s="686"/>
      <c r="B70" s="685"/>
      <c r="C70" s="316"/>
      <c r="D70" s="670"/>
      <c r="E70" s="671"/>
      <c r="F70" s="716"/>
      <c r="G70" s="720"/>
      <c r="H70" s="719"/>
      <c r="I70" s="719"/>
    </row>
    <row r="71" spans="1:11" ht="15" outlineLevel="1" x14ac:dyDescent="0.25">
      <c r="A71" s="686"/>
      <c r="B71" s="685"/>
      <c r="C71" s="316"/>
      <c r="D71" s="670"/>
      <c r="E71" s="671"/>
      <c r="F71" s="716"/>
      <c r="G71" s="720"/>
      <c r="H71" s="719"/>
      <c r="I71" s="719"/>
    </row>
    <row r="72" spans="1:11" ht="6" customHeight="1" outlineLevel="1" x14ac:dyDescent="0.25">
      <c r="A72" s="686"/>
      <c r="B72" s="685"/>
      <c r="C72" s="316"/>
      <c r="D72" s="670"/>
      <c r="E72" s="671"/>
      <c r="F72" s="716"/>
      <c r="G72" s="720"/>
      <c r="H72" s="719"/>
      <c r="I72" s="719"/>
    </row>
    <row r="73" spans="1:11" ht="39.75" customHeight="1" outlineLevel="1" x14ac:dyDescent="0.25">
      <c r="A73" s="686"/>
      <c r="B73" s="685"/>
      <c r="C73" s="308"/>
      <c r="D73" s="670"/>
      <c r="E73" s="671"/>
      <c r="F73" s="716"/>
      <c r="G73" s="683"/>
      <c r="H73" s="719"/>
      <c r="I73" s="719"/>
    </row>
    <row r="74" spans="1:11" ht="15" outlineLevel="1" x14ac:dyDescent="0.25">
      <c r="A74" s="686"/>
      <c r="B74" s="689" t="s">
        <v>1243</v>
      </c>
      <c r="C74" s="320" t="s">
        <v>17</v>
      </c>
      <c r="D74" s="670" t="s">
        <v>1234</v>
      </c>
      <c r="E74" s="814">
        <v>44926</v>
      </c>
      <c r="F74" s="320"/>
      <c r="G74" s="718"/>
      <c r="H74" s="717"/>
      <c r="I74" s="717"/>
    </row>
    <row r="75" spans="1:11" ht="90.75" customHeight="1" outlineLevel="1" x14ac:dyDescent="0.25">
      <c r="A75" s="686"/>
      <c r="B75" s="684"/>
      <c r="C75" s="308"/>
      <c r="D75" s="670"/>
      <c r="E75" s="671"/>
      <c r="F75" s="309"/>
      <c r="G75" s="718"/>
      <c r="H75" s="717"/>
      <c r="I75" s="717"/>
    </row>
    <row r="76" spans="1:11" ht="25.5" customHeight="1" x14ac:dyDescent="0.25">
      <c r="A76" s="674" t="s">
        <v>331</v>
      </c>
      <c r="B76" s="740" t="s">
        <v>1242</v>
      </c>
      <c r="C76" s="313" t="s">
        <v>642</v>
      </c>
      <c r="D76" s="672" t="s">
        <v>1241</v>
      </c>
      <c r="E76" s="313" t="s">
        <v>642</v>
      </c>
      <c r="F76" s="313" t="s">
        <v>642</v>
      </c>
      <c r="G76" s="813" t="s">
        <v>408</v>
      </c>
      <c r="H76" s="667">
        <f>H77+H78</f>
        <v>31106.2</v>
      </c>
      <c r="I76" s="667">
        <f>SUM(I77:I78)</f>
        <v>41480.699999999997</v>
      </c>
    </row>
    <row r="77" spans="1:11" ht="19.5" customHeight="1" x14ac:dyDescent="0.25">
      <c r="A77" s="676"/>
      <c r="B77" s="735"/>
      <c r="C77" s="316"/>
      <c r="D77" s="675"/>
      <c r="E77" s="316"/>
      <c r="F77" s="316"/>
      <c r="G77" s="813" t="s">
        <v>3</v>
      </c>
      <c r="H77" s="667">
        <v>15086.5</v>
      </c>
      <c r="I77" s="667">
        <f>I84+I89</f>
        <v>24423.399999999998</v>
      </c>
    </row>
    <row r="78" spans="1:11" ht="21" customHeight="1" x14ac:dyDescent="0.25">
      <c r="A78" s="673"/>
      <c r="B78" s="733"/>
      <c r="C78" s="308"/>
      <c r="D78" s="669"/>
      <c r="E78" s="308"/>
      <c r="F78" s="308"/>
      <c r="G78" s="813" t="s">
        <v>2</v>
      </c>
      <c r="H78" s="667">
        <v>16019.7</v>
      </c>
      <c r="I78" s="667">
        <f>I85+I90</f>
        <v>17057.3</v>
      </c>
    </row>
    <row r="79" spans="1:11" ht="17.25" customHeight="1" outlineLevel="1" x14ac:dyDescent="0.25">
      <c r="A79" s="700" t="s">
        <v>328</v>
      </c>
      <c r="B79" s="802" t="s">
        <v>1240</v>
      </c>
      <c r="C79" s="313"/>
      <c r="D79" s="693" t="s">
        <v>962</v>
      </c>
      <c r="E79" s="674"/>
      <c r="F79" s="320"/>
      <c r="G79" s="718" t="s">
        <v>408</v>
      </c>
      <c r="H79" s="719">
        <f>H84+H85</f>
        <v>27347.8</v>
      </c>
      <c r="I79" s="717">
        <f>I84+I85</f>
        <v>37722.300000000003</v>
      </c>
    </row>
    <row r="80" spans="1:11" ht="3.75" customHeight="1" outlineLevel="1" x14ac:dyDescent="0.25">
      <c r="A80" s="731"/>
      <c r="B80" s="721"/>
      <c r="C80" s="316"/>
      <c r="D80" s="721"/>
      <c r="E80" s="676"/>
      <c r="F80" s="314"/>
      <c r="G80" s="718"/>
      <c r="H80" s="719"/>
      <c r="I80" s="717"/>
    </row>
    <row r="81" spans="1:9" ht="10.5" customHeight="1" outlineLevel="1" x14ac:dyDescent="0.25">
      <c r="A81" s="731"/>
      <c r="B81" s="721"/>
      <c r="C81" s="316"/>
      <c r="D81" s="721"/>
      <c r="E81" s="676"/>
      <c r="F81" s="314"/>
      <c r="G81" s="718"/>
      <c r="H81" s="719"/>
      <c r="I81" s="717"/>
    </row>
    <row r="82" spans="1:9" ht="3" customHeight="1" outlineLevel="1" x14ac:dyDescent="0.25">
      <c r="A82" s="731"/>
      <c r="B82" s="721"/>
      <c r="C82" s="316"/>
      <c r="D82" s="721"/>
      <c r="E82" s="676"/>
      <c r="F82" s="314"/>
      <c r="G82" s="718"/>
      <c r="H82" s="719"/>
      <c r="I82" s="717"/>
    </row>
    <row r="83" spans="1:9" ht="6.75" customHeight="1" outlineLevel="1" x14ac:dyDescent="0.25">
      <c r="A83" s="731"/>
      <c r="B83" s="721"/>
      <c r="C83" s="316"/>
      <c r="D83" s="721"/>
      <c r="E83" s="676"/>
      <c r="F83" s="314"/>
      <c r="G83" s="718"/>
      <c r="H83" s="719"/>
      <c r="I83" s="717"/>
    </row>
    <row r="84" spans="1:9" ht="20.25" customHeight="1" outlineLevel="1" x14ac:dyDescent="0.25">
      <c r="A84" s="731"/>
      <c r="B84" s="721"/>
      <c r="C84" s="316"/>
      <c r="D84" s="721"/>
      <c r="E84" s="676"/>
      <c r="F84" s="314"/>
      <c r="G84" s="287" t="s">
        <v>3</v>
      </c>
      <c r="H84" s="667">
        <v>11703.9</v>
      </c>
      <c r="I84" s="668">
        <v>21040.799999999999</v>
      </c>
    </row>
    <row r="85" spans="1:9" ht="20.25" customHeight="1" outlineLevel="1" x14ac:dyDescent="0.25">
      <c r="A85" s="697"/>
      <c r="B85" s="696"/>
      <c r="C85" s="308"/>
      <c r="D85" s="696"/>
      <c r="E85" s="673"/>
      <c r="F85" s="309"/>
      <c r="G85" s="722" t="s">
        <v>2</v>
      </c>
      <c r="H85" s="667">
        <v>15643.9</v>
      </c>
      <c r="I85" s="668">
        <v>16681.5</v>
      </c>
    </row>
    <row r="86" spans="1:9" ht="15" outlineLevel="1" x14ac:dyDescent="0.25">
      <c r="A86" s="686"/>
      <c r="B86" s="699" t="s">
        <v>1239</v>
      </c>
      <c r="C86" s="320" t="s">
        <v>17</v>
      </c>
      <c r="D86" s="693" t="s">
        <v>1234</v>
      </c>
      <c r="E86" s="814">
        <v>44926</v>
      </c>
      <c r="F86" s="320"/>
      <c r="G86" s="718"/>
      <c r="H86" s="717"/>
      <c r="I86" s="717"/>
    </row>
    <row r="87" spans="1:9" ht="59.25" customHeight="1" outlineLevel="1" x14ac:dyDescent="0.25">
      <c r="A87" s="686"/>
      <c r="B87" s="684"/>
      <c r="C87" s="309"/>
      <c r="D87" s="696"/>
      <c r="E87" s="671"/>
      <c r="F87" s="309"/>
      <c r="G87" s="718"/>
      <c r="H87" s="717"/>
      <c r="I87" s="717"/>
    </row>
    <row r="88" spans="1:9" ht="18" customHeight="1" outlineLevel="1" x14ac:dyDescent="0.25">
      <c r="A88" s="700" t="s">
        <v>1238</v>
      </c>
      <c r="B88" s="693" t="s">
        <v>1237</v>
      </c>
      <c r="C88" s="313"/>
      <c r="D88" s="693" t="s">
        <v>1236</v>
      </c>
      <c r="E88" s="730"/>
      <c r="F88" s="313"/>
      <c r="G88" s="722" t="s">
        <v>408</v>
      </c>
      <c r="H88" s="668">
        <f>H90+H89</f>
        <v>3758.4</v>
      </c>
      <c r="I88" s="668">
        <f>I89+I90</f>
        <v>3758.4</v>
      </c>
    </row>
    <row r="89" spans="1:9" ht="18" customHeight="1" outlineLevel="1" x14ac:dyDescent="0.25">
      <c r="A89" s="824"/>
      <c r="B89" s="823"/>
      <c r="C89" s="821"/>
      <c r="D89" s="823"/>
      <c r="E89" s="822"/>
      <c r="F89" s="821"/>
      <c r="G89" s="722" t="s">
        <v>3</v>
      </c>
      <c r="H89" s="668">
        <v>3382.6</v>
      </c>
      <c r="I89" s="668">
        <v>3382.6</v>
      </c>
    </row>
    <row r="90" spans="1:9" ht="18" customHeight="1" outlineLevel="1" x14ac:dyDescent="0.25">
      <c r="A90" s="820"/>
      <c r="B90" s="819"/>
      <c r="C90" s="817"/>
      <c r="D90" s="819"/>
      <c r="E90" s="818"/>
      <c r="F90" s="817"/>
      <c r="G90" s="722" t="s">
        <v>2</v>
      </c>
      <c r="H90" s="668">
        <v>375.8</v>
      </c>
      <c r="I90" s="668">
        <v>375.8</v>
      </c>
    </row>
    <row r="91" spans="1:9" ht="35.25" customHeight="1" outlineLevel="1" x14ac:dyDescent="0.25">
      <c r="A91" s="700"/>
      <c r="B91" s="672" t="s">
        <v>1235</v>
      </c>
      <c r="C91" s="320" t="s">
        <v>17</v>
      </c>
      <c r="D91" s="693" t="s">
        <v>1234</v>
      </c>
      <c r="E91" s="730">
        <v>44926</v>
      </c>
      <c r="F91" s="320"/>
      <c r="G91" s="688"/>
      <c r="H91" s="687"/>
      <c r="I91" s="687"/>
    </row>
    <row r="92" spans="1:9" ht="48" customHeight="1" outlineLevel="1" x14ac:dyDescent="0.25">
      <c r="A92" s="697"/>
      <c r="B92" s="669"/>
      <c r="C92" s="309"/>
      <c r="D92" s="696"/>
      <c r="E92" s="760"/>
      <c r="F92" s="309"/>
      <c r="G92" s="683"/>
      <c r="H92" s="682"/>
      <c r="I92" s="682"/>
    </row>
    <row r="93" spans="1:9" ht="129.75" customHeight="1" outlineLevel="1" x14ac:dyDescent="0.25">
      <c r="A93" s="747"/>
      <c r="B93" s="710" t="s">
        <v>1233</v>
      </c>
      <c r="C93" s="712" t="s">
        <v>21</v>
      </c>
      <c r="D93" s="722" t="s">
        <v>1229</v>
      </c>
      <c r="E93" s="816" t="s">
        <v>1232</v>
      </c>
      <c r="F93" s="801" t="s">
        <v>1231</v>
      </c>
      <c r="G93" s="287"/>
      <c r="H93" s="668"/>
      <c r="I93" s="668"/>
    </row>
    <row r="94" spans="1:9" ht="69" customHeight="1" outlineLevel="1" x14ac:dyDescent="0.25">
      <c r="A94" s="747"/>
      <c r="B94" s="710" t="s">
        <v>1230</v>
      </c>
      <c r="C94" s="712" t="s">
        <v>17</v>
      </c>
      <c r="D94" s="722" t="s">
        <v>1229</v>
      </c>
      <c r="E94" s="816">
        <v>44926</v>
      </c>
      <c r="F94" s="815"/>
      <c r="G94" s="287"/>
      <c r="H94" s="668"/>
      <c r="I94" s="668"/>
    </row>
    <row r="95" spans="1:9" ht="94.5" customHeight="1" x14ac:dyDescent="0.25">
      <c r="A95" s="674" t="s">
        <v>323</v>
      </c>
      <c r="B95" s="672" t="s">
        <v>1228</v>
      </c>
      <c r="C95" s="313" t="s">
        <v>642</v>
      </c>
      <c r="D95" s="739" t="s">
        <v>1227</v>
      </c>
      <c r="E95" s="313" t="s">
        <v>642</v>
      </c>
      <c r="F95" s="313" t="s">
        <v>642</v>
      </c>
      <c r="G95" s="813" t="s">
        <v>408</v>
      </c>
      <c r="H95" s="667">
        <v>2246.6</v>
      </c>
      <c r="I95" s="667">
        <f>SUM(I96:I97)</f>
        <v>1803.3</v>
      </c>
    </row>
    <row r="96" spans="1:9" ht="18" customHeight="1" x14ac:dyDescent="0.25">
      <c r="A96" s="676"/>
      <c r="B96" s="675"/>
      <c r="C96" s="316"/>
      <c r="D96" s="734"/>
      <c r="E96" s="316"/>
      <c r="F96" s="316"/>
      <c r="G96" s="812" t="s">
        <v>3</v>
      </c>
      <c r="H96" s="752">
        <v>2246.6</v>
      </c>
      <c r="I96" s="752">
        <v>1803.3</v>
      </c>
    </row>
    <row r="97" spans="1:11" ht="21.75" customHeight="1" x14ac:dyDescent="0.25">
      <c r="A97" s="673"/>
      <c r="B97" s="669"/>
      <c r="C97" s="308"/>
      <c r="D97" s="732"/>
      <c r="E97" s="308"/>
      <c r="F97" s="308"/>
      <c r="G97" s="812" t="s">
        <v>2</v>
      </c>
      <c r="H97" s="752"/>
      <c r="I97" s="752"/>
    </row>
    <row r="98" spans="1:11" ht="90.75" customHeight="1" outlineLevel="1" x14ac:dyDescent="0.25">
      <c r="A98" s="700" t="s">
        <v>321</v>
      </c>
      <c r="B98" s="693" t="s">
        <v>1226</v>
      </c>
      <c r="C98" s="313"/>
      <c r="D98" s="693" t="s">
        <v>1208</v>
      </c>
      <c r="E98" s="674"/>
      <c r="F98" s="313"/>
      <c r="G98" s="707" t="s">
        <v>3</v>
      </c>
      <c r="H98" s="687">
        <v>2246.6</v>
      </c>
      <c r="I98" s="687">
        <v>1803.3</v>
      </c>
    </row>
    <row r="99" spans="1:11" ht="61.5" customHeight="1" outlineLevel="1" x14ac:dyDescent="0.25">
      <c r="A99" s="697"/>
      <c r="B99" s="696"/>
      <c r="C99" s="308"/>
      <c r="D99" s="696"/>
      <c r="E99" s="673"/>
      <c r="F99" s="308"/>
      <c r="G99" s="705"/>
      <c r="H99" s="695"/>
      <c r="I99" s="695"/>
    </row>
    <row r="100" spans="1:11" ht="15" outlineLevel="1" x14ac:dyDescent="0.25">
      <c r="A100" s="686"/>
      <c r="B100" s="689" t="s">
        <v>1225</v>
      </c>
      <c r="C100" s="320" t="s">
        <v>17</v>
      </c>
      <c r="D100" s="685" t="s">
        <v>1208</v>
      </c>
      <c r="E100" s="730">
        <v>44926</v>
      </c>
      <c r="F100" s="716"/>
      <c r="G100" s="718"/>
      <c r="H100" s="717"/>
      <c r="I100" s="717"/>
    </row>
    <row r="101" spans="1:11" ht="72" customHeight="1" outlineLevel="1" x14ac:dyDescent="0.25">
      <c r="A101" s="686"/>
      <c r="B101" s="684"/>
      <c r="C101" s="309"/>
      <c r="D101" s="685"/>
      <c r="E101" s="673"/>
      <c r="F101" s="716"/>
      <c r="G101" s="718"/>
      <c r="H101" s="717"/>
      <c r="I101" s="717"/>
    </row>
    <row r="102" spans="1:11" ht="33.75" customHeight="1" x14ac:dyDescent="0.25">
      <c r="A102" s="674" t="s">
        <v>309</v>
      </c>
      <c r="B102" s="672" t="s">
        <v>1224</v>
      </c>
      <c r="C102" s="313" t="s">
        <v>642</v>
      </c>
      <c r="D102" s="739" t="s">
        <v>1191</v>
      </c>
      <c r="E102" s="313" t="s">
        <v>642</v>
      </c>
      <c r="F102" s="313" t="s">
        <v>642</v>
      </c>
      <c r="G102" s="813" t="s">
        <v>408</v>
      </c>
      <c r="H102" s="667"/>
      <c r="I102" s="667"/>
    </row>
    <row r="103" spans="1:11" ht="13.5" customHeight="1" x14ac:dyDescent="0.25">
      <c r="A103" s="676"/>
      <c r="B103" s="675"/>
      <c r="C103" s="316"/>
      <c r="D103" s="734"/>
      <c r="E103" s="316"/>
      <c r="F103" s="316"/>
      <c r="G103" s="812" t="s">
        <v>3</v>
      </c>
      <c r="H103" s="667"/>
      <c r="I103" s="667"/>
    </row>
    <row r="104" spans="1:11" ht="12" customHeight="1" x14ac:dyDescent="0.25">
      <c r="A104" s="673"/>
      <c r="B104" s="669"/>
      <c r="C104" s="308"/>
      <c r="D104" s="732"/>
      <c r="E104" s="308"/>
      <c r="F104" s="308"/>
      <c r="G104" s="812" t="s">
        <v>2</v>
      </c>
      <c r="H104" s="667"/>
      <c r="I104" s="667"/>
    </row>
    <row r="105" spans="1:11" ht="15" outlineLevel="1" x14ac:dyDescent="0.25">
      <c r="A105" s="686" t="s">
        <v>306</v>
      </c>
      <c r="B105" s="685" t="s">
        <v>1223</v>
      </c>
      <c r="C105" s="320"/>
      <c r="D105" s="685" t="s">
        <v>1222</v>
      </c>
      <c r="E105" s="814"/>
      <c r="F105" s="716"/>
      <c r="G105" s="688"/>
      <c r="H105" s="719"/>
      <c r="I105" s="719"/>
    </row>
    <row r="106" spans="1:11" ht="15" outlineLevel="1" x14ac:dyDescent="0.25">
      <c r="A106" s="686"/>
      <c r="B106" s="685"/>
      <c r="C106" s="314"/>
      <c r="D106" s="685"/>
      <c r="E106" s="671"/>
      <c r="F106" s="716"/>
      <c r="G106" s="720"/>
      <c r="H106" s="719"/>
      <c r="I106" s="719"/>
    </row>
    <row r="107" spans="1:11" ht="27.75" customHeight="1" outlineLevel="1" x14ac:dyDescent="0.25">
      <c r="A107" s="686"/>
      <c r="B107" s="685"/>
      <c r="C107" s="314"/>
      <c r="D107" s="685"/>
      <c r="E107" s="671"/>
      <c r="F107" s="716"/>
      <c r="G107" s="720"/>
      <c r="H107" s="719"/>
      <c r="I107" s="719"/>
    </row>
    <row r="108" spans="1:11" ht="2.25" customHeight="1" outlineLevel="1" x14ac:dyDescent="0.25">
      <c r="A108" s="686"/>
      <c r="B108" s="685"/>
      <c r="C108" s="314"/>
      <c r="D108" s="685"/>
      <c r="E108" s="671"/>
      <c r="F108" s="716"/>
      <c r="G108" s="720"/>
      <c r="H108" s="719"/>
      <c r="I108" s="719"/>
    </row>
    <row r="109" spans="1:11" ht="24.75" customHeight="1" outlineLevel="1" x14ac:dyDescent="0.25">
      <c r="A109" s="686"/>
      <c r="B109" s="685"/>
      <c r="C109" s="309"/>
      <c r="D109" s="685"/>
      <c r="E109" s="671"/>
      <c r="F109" s="716"/>
      <c r="G109" s="683"/>
      <c r="H109" s="719"/>
      <c r="I109" s="719"/>
    </row>
    <row r="110" spans="1:11" ht="15" outlineLevel="1" x14ac:dyDescent="0.25">
      <c r="A110" s="686"/>
      <c r="B110" s="693" t="s">
        <v>1221</v>
      </c>
      <c r="C110" s="320" t="s">
        <v>21</v>
      </c>
      <c r="D110" s="685" t="s">
        <v>1220</v>
      </c>
      <c r="E110" s="413" t="s">
        <v>1219</v>
      </c>
      <c r="F110" s="689" t="s">
        <v>1218</v>
      </c>
      <c r="G110" s="718"/>
      <c r="H110" s="717"/>
      <c r="I110" s="717"/>
    </row>
    <row r="111" spans="1:11" ht="86.25" customHeight="1" outlineLevel="1" x14ac:dyDescent="0.25">
      <c r="A111" s="686"/>
      <c r="B111" s="696"/>
      <c r="C111" s="309"/>
      <c r="D111" s="685"/>
      <c r="E111" s="409"/>
      <c r="F111" s="684"/>
      <c r="G111" s="718"/>
      <c r="H111" s="717"/>
      <c r="I111" s="717"/>
    </row>
    <row r="112" spans="1:11" ht="51.75" customHeight="1" x14ac:dyDescent="0.25">
      <c r="A112" s="674" t="s">
        <v>286</v>
      </c>
      <c r="B112" s="672" t="s">
        <v>1217</v>
      </c>
      <c r="C112" s="313" t="s">
        <v>642</v>
      </c>
      <c r="D112" s="672" t="s">
        <v>1216</v>
      </c>
      <c r="E112" s="313" t="s">
        <v>642</v>
      </c>
      <c r="F112" s="313" t="s">
        <v>642</v>
      </c>
      <c r="G112" s="813" t="s">
        <v>408</v>
      </c>
      <c r="H112" s="668">
        <v>8000</v>
      </c>
      <c r="I112" s="667">
        <f>SUM(I113:I114)</f>
        <v>5289.9</v>
      </c>
      <c r="K112" s="715"/>
    </row>
    <row r="113" spans="1:11" ht="18.75" customHeight="1" x14ac:dyDescent="0.25">
      <c r="A113" s="676"/>
      <c r="B113" s="675"/>
      <c r="C113" s="316"/>
      <c r="D113" s="675"/>
      <c r="E113" s="316"/>
      <c r="F113" s="316"/>
      <c r="G113" s="812" t="s">
        <v>3</v>
      </c>
      <c r="H113" s="752"/>
      <c r="I113" s="752"/>
      <c r="K113" s="715"/>
    </row>
    <row r="114" spans="1:11" ht="16.5" customHeight="1" x14ac:dyDescent="0.25">
      <c r="A114" s="673"/>
      <c r="B114" s="669"/>
      <c r="C114" s="308"/>
      <c r="D114" s="669"/>
      <c r="E114" s="308"/>
      <c r="F114" s="308"/>
      <c r="G114" s="812" t="s">
        <v>2</v>
      </c>
      <c r="H114" s="772">
        <v>8000</v>
      </c>
      <c r="I114" s="752">
        <v>5289.9</v>
      </c>
      <c r="K114" s="715"/>
    </row>
    <row r="115" spans="1:11" ht="22.5" customHeight="1" outlineLevel="1" x14ac:dyDescent="0.25">
      <c r="A115" s="700" t="s">
        <v>546</v>
      </c>
      <c r="B115" s="802" t="s">
        <v>1215</v>
      </c>
      <c r="C115" s="313"/>
      <c r="D115" s="693" t="s">
        <v>1214</v>
      </c>
      <c r="E115" s="413"/>
      <c r="F115" s="313"/>
      <c r="G115" s="693" t="s">
        <v>984</v>
      </c>
      <c r="H115" s="706">
        <v>8000</v>
      </c>
      <c r="I115" s="687">
        <v>5289.9</v>
      </c>
    </row>
    <row r="116" spans="1:11" ht="22.5" customHeight="1" outlineLevel="1" x14ac:dyDescent="0.25">
      <c r="A116" s="731"/>
      <c r="B116" s="721"/>
      <c r="C116" s="316"/>
      <c r="D116" s="721"/>
      <c r="E116" s="412"/>
      <c r="F116" s="316"/>
      <c r="G116" s="720"/>
      <c r="H116" s="737"/>
      <c r="I116" s="737"/>
    </row>
    <row r="117" spans="1:11" ht="22.5" customHeight="1" outlineLevel="1" x14ac:dyDescent="0.25">
      <c r="A117" s="731"/>
      <c r="B117" s="721"/>
      <c r="C117" s="316"/>
      <c r="D117" s="721"/>
      <c r="E117" s="412"/>
      <c r="F117" s="316"/>
      <c r="G117" s="720"/>
      <c r="H117" s="737"/>
      <c r="I117" s="737"/>
    </row>
    <row r="118" spans="1:11" ht="22.5" customHeight="1" outlineLevel="1" x14ac:dyDescent="0.25">
      <c r="A118" s="731"/>
      <c r="B118" s="721"/>
      <c r="C118" s="316"/>
      <c r="D118" s="721"/>
      <c r="E118" s="412"/>
      <c r="F118" s="316"/>
      <c r="G118" s="720"/>
      <c r="H118" s="737"/>
      <c r="I118" s="737"/>
    </row>
    <row r="119" spans="1:11" ht="9" customHeight="1" outlineLevel="1" x14ac:dyDescent="0.25">
      <c r="A119" s="731"/>
      <c r="B119" s="721"/>
      <c r="C119" s="316"/>
      <c r="D119" s="721"/>
      <c r="E119" s="412"/>
      <c r="F119" s="316"/>
      <c r="G119" s="720"/>
      <c r="H119" s="737"/>
      <c r="I119" s="737"/>
    </row>
    <row r="120" spans="1:11" ht="41.25" customHeight="1" outlineLevel="1" x14ac:dyDescent="0.25">
      <c r="A120" s="731"/>
      <c r="B120" s="721"/>
      <c r="C120" s="316"/>
      <c r="D120" s="721"/>
      <c r="E120" s="412"/>
      <c r="F120" s="316"/>
      <c r="G120" s="720"/>
      <c r="H120" s="737"/>
      <c r="I120" s="737"/>
    </row>
    <row r="121" spans="1:11" ht="2.25" customHeight="1" outlineLevel="1" x14ac:dyDescent="0.25">
      <c r="A121" s="697"/>
      <c r="B121" s="696"/>
      <c r="C121" s="308"/>
      <c r="D121" s="696"/>
      <c r="E121" s="811"/>
      <c r="F121" s="810"/>
      <c r="G121" s="807"/>
      <c r="H121" s="703"/>
      <c r="I121" s="703"/>
    </row>
    <row r="122" spans="1:11" ht="15" outlineLevel="1" x14ac:dyDescent="0.25">
      <c r="A122" s="686"/>
      <c r="B122" s="689" t="s">
        <v>1213</v>
      </c>
      <c r="C122" s="320" t="s">
        <v>21</v>
      </c>
      <c r="D122" s="693" t="s">
        <v>1212</v>
      </c>
      <c r="E122" s="413" t="s">
        <v>1211</v>
      </c>
      <c r="F122" s="689" t="s">
        <v>1210</v>
      </c>
      <c r="G122" s="688"/>
      <c r="H122" s="687"/>
      <c r="I122" s="687"/>
    </row>
    <row r="123" spans="1:11" ht="150.75" customHeight="1" outlineLevel="1" x14ac:dyDescent="0.25">
      <c r="A123" s="686"/>
      <c r="B123" s="696"/>
      <c r="C123" s="309"/>
      <c r="D123" s="683"/>
      <c r="E123" s="409"/>
      <c r="F123" s="692"/>
      <c r="G123" s="683"/>
      <c r="H123" s="682"/>
      <c r="I123" s="682"/>
    </row>
    <row r="124" spans="1:11" ht="15" outlineLevel="1" x14ac:dyDescent="0.25">
      <c r="A124" s="686"/>
      <c r="B124" s="693" t="s">
        <v>1209</v>
      </c>
      <c r="C124" s="320" t="s">
        <v>17</v>
      </c>
      <c r="D124" s="685" t="s">
        <v>1208</v>
      </c>
      <c r="E124" s="730">
        <v>44925</v>
      </c>
      <c r="F124" s="716"/>
      <c r="G124" s="688"/>
      <c r="H124" s="687"/>
      <c r="I124" s="687"/>
    </row>
    <row r="125" spans="1:11" ht="129" customHeight="1" outlineLevel="1" x14ac:dyDescent="0.25">
      <c r="A125" s="686"/>
      <c r="B125" s="696"/>
      <c r="C125" s="309"/>
      <c r="D125" s="685"/>
      <c r="E125" s="673"/>
      <c r="F125" s="716"/>
      <c r="G125" s="683"/>
      <c r="H125" s="682"/>
      <c r="I125" s="682"/>
    </row>
    <row r="126" spans="1:11" ht="37.5" customHeight="1" x14ac:dyDescent="0.25">
      <c r="A126" s="674" t="s">
        <v>283</v>
      </c>
      <c r="B126" s="672" t="s">
        <v>1207</v>
      </c>
      <c r="C126" s="320" t="s">
        <v>642</v>
      </c>
      <c r="D126" s="672" t="s">
        <v>1191</v>
      </c>
      <c r="E126" s="320" t="s">
        <v>642</v>
      </c>
      <c r="F126" s="320" t="s">
        <v>642</v>
      </c>
      <c r="G126" s="286" t="s">
        <v>408</v>
      </c>
      <c r="H126" s="667"/>
      <c r="I126" s="667"/>
    </row>
    <row r="127" spans="1:11" ht="17.25" customHeight="1" x14ac:dyDescent="0.25">
      <c r="A127" s="676"/>
      <c r="B127" s="675"/>
      <c r="C127" s="314"/>
      <c r="D127" s="675"/>
      <c r="E127" s="314"/>
      <c r="F127" s="314"/>
      <c r="G127" s="286" t="s">
        <v>3</v>
      </c>
      <c r="H127" s="667"/>
      <c r="I127" s="667"/>
    </row>
    <row r="128" spans="1:11" ht="21.75" customHeight="1" x14ac:dyDescent="0.25">
      <c r="A128" s="673"/>
      <c r="B128" s="669"/>
      <c r="C128" s="309"/>
      <c r="D128" s="669"/>
      <c r="E128" s="309"/>
      <c r="F128" s="309"/>
      <c r="G128" s="286" t="s">
        <v>2</v>
      </c>
      <c r="H128" s="667"/>
      <c r="I128" s="667"/>
    </row>
    <row r="129" spans="1:9" ht="13.5" customHeight="1" outlineLevel="1" x14ac:dyDescent="0.25">
      <c r="A129" s="686" t="s">
        <v>1206</v>
      </c>
      <c r="B129" s="685" t="s">
        <v>1205</v>
      </c>
      <c r="C129" s="716"/>
      <c r="D129" s="685" t="s">
        <v>1187</v>
      </c>
      <c r="E129" s="671"/>
      <c r="F129" s="716"/>
      <c r="G129" s="718"/>
      <c r="H129" s="719"/>
      <c r="I129" s="719"/>
    </row>
    <row r="130" spans="1:9" ht="13.5" customHeight="1" outlineLevel="1" x14ac:dyDescent="0.25">
      <c r="A130" s="686"/>
      <c r="B130" s="685"/>
      <c r="C130" s="716"/>
      <c r="D130" s="685"/>
      <c r="E130" s="671"/>
      <c r="F130" s="716"/>
      <c r="G130" s="718"/>
      <c r="H130" s="719"/>
      <c r="I130" s="719"/>
    </row>
    <row r="131" spans="1:9" ht="13.5" customHeight="1" outlineLevel="1" x14ac:dyDescent="0.25">
      <c r="A131" s="686"/>
      <c r="B131" s="685"/>
      <c r="C131" s="716"/>
      <c r="D131" s="685"/>
      <c r="E131" s="671"/>
      <c r="F131" s="716"/>
      <c r="G131" s="718"/>
      <c r="H131" s="719"/>
      <c r="I131" s="719"/>
    </row>
    <row r="132" spans="1:9" ht="7.5" customHeight="1" outlineLevel="1" x14ac:dyDescent="0.25">
      <c r="A132" s="686"/>
      <c r="B132" s="685"/>
      <c r="C132" s="716"/>
      <c r="D132" s="685"/>
      <c r="E132" s="671"/>
      <c r="F132" s="716"/>
      <c r="G132" s="718"/>
      <c r="H132" s="719"/>
      <c r="I132" s="719"/>
    </row>
    <row r="133" spans="1:9" ht="23.25" customHeight="1" outlineLevel="1" x14ac:dyDescent="0.25">
      <c r="A133" s="686"/>
      <c r="B133" s="685"/>
      <c r="C133" s="716"/>
      <c r="D133" s="685"/>
      <c r="E133" s="671"/>
      <c r="F133" s="716"/>
      <c r="G133" s="718"/>
      <c r="H133" s="719"/>
      <c r="I133" s="719"/>
    </row>
    <row r="134" spans="1:9" ht="15" outlineLevel="1" x14ac:dyDescent="0.25">
      <c r="A134" s="686"/>
      <c r="B134" s="693" t="s">
        <v>1204</v>
      </c>
      <c r="C134" s="320" t="s">
        <v>17</v>
      </c>
      <c r="D134" s="693" t="s">
        <v>1203</v>
      </c>
      <c r="E134" s="730">
        <v>44926</v>
      </c>
      <c r="F134" s="716"/>
      <c r="G134" s="688"/>
      <c r="H134" s="687"/>
      <c r="I134" s="687"/>
    </row>
    <row r="135" spans="1:9" ht="55.5" customHeight="1" outlineLevel="1" x14ac:dyDescent="0.25">
      <c r="A135" s="686"/>
      <c r="B135" s="696"/>
      <c r="C135" s="309"/>
      <c r="D135" s="696"/>
      <c r="E135" s="673"/>
      <c r="F135" s="716"/>
      <c r="G135" s="683"/>
      <c r="H135" s="682"/>
      <c r="I135" s="682"/>
    </row>
    <row r="136" spans="1:9" ht="12" customHeight="1" outlineLevel="1" x14ac:dyDescent="0.25">
      <c r="A136" s="686" t="s">
        <v>1202</v>
      </c>
      <c r="B136" s="685" t="s">
        <v>1201</v>
      </c>
      <c r="C136" s="716"/>
      <c r="D136" s="685" t="s">
        <v>1187</v>
      </c>
      <c r="E136" s="671"/>
      <c r="F136" s="716"/>
      <c r="G136" s="688"/>
      <c r="H136" s="719"/>
      <c r="I136" s="719"/>
    </row>
    <row r="137" spans="1:9" ht="12" customHeight="1" outlineLevel="1" x14ac:dyDescent="0.25">
      <c r="A137" s="686"/>
      <c r="B137" s="685"/>
      <c r="C137" s="716"/>
      <c r="D137" s="685"/>
      <c r="E137" s="671"/>
      <c r="F137" s="716"/>
      <c r="G137" s="720"/>
      <c r="H137" s="719"/>
      <c r="I137" s="719"/>
    </row>
    <row r="138" spans="1:9" ht="12" customHeight="1" outlineLevel="1" x14ac:dyDescent="0.25">
      <c r="A138" s="686"/>
      <c r="B138" s="685"/>
      <c r="C138" s="716"/>
      <c r="D138" s="685"/>
      <c r="E138" s="671"/>
      <c r="F138" s="716"/>
      <c r="G138" s="720"/>
      <c r="H138" s="719"/>
      <c r="I138" s="719"/>
    </row>
    <row r="139" spans="1:9" ht="12" customHeight="1" outlineLevel="1" x14ac:dyDescent="0.25">
      <c r="A139" s="686"/>
      <c r="B139" s="685"/>
      <c r="C139" s="716"/>
      <c r="D139" s="685"/>
      <c r="E139" s="671"/>
      <c r="F139" s="716"/>
      <c r="G139" s="720"/>
      <c r="H139" s="719"/>
      <c r="I139" s="719"/>
    </row>
    <row r="140" spans="1:9" ht="14.25" customHeight="1" outlineLevel="1" x14ac:dyDescent="0.25">
      <c r="A140" s="686"/>
      <c r="B140" s="685"/>
      <c r="C140" s="716"/>
      <c r="D140" s="685"/>
      <c r="E140" s="671"/>
      <c r="F140" s="716"/>
      <c r="G140" s="683"/>
      <c r="H140" s="719"/>
      <c r="I140" s="719"/>
    </row>
    <row r="141" spans="1:9" ht="15" outlineLevel="1" x14ac:dyDescent="0.25">
      <c r="A141" s="686"/>
      <c r="B141" s="693" t="s">
        <v>1200</v>
      </c>
      <c r="C141" s="320" t="s">
        <v>17</v>
      </c>
      <c r="D141" s="685" t="s">
        <v>1187</v>
      </c>
      <c r="E141" s="730">
        <v>44926</v>
      </c>
      <c r="F141" s="716"/>
      <c r="G141" s="688"/>
      <c r="H141" s="687"/>
      <c r="I141" s="687"/>
    </row>
    <row r="142" spans="1:9" ht="50.25" customHeight="1" outlineLevel="1" x14ac:dyDescent="0.25">
      <c r="A142" s="686"/>
      <c r="B142" s="696"/>
      <c r="C142" s="309"/>
      <c r="D142" s="685"/>
      <c r="E142" s="673"/>
      <c r="F142" s="716"/>
      <c r="G142" s="683"/>
      <c r="H142" s="682"/>
      <c r="I142" s="682"/>
    </row>
    <row r="143" spans="1:9" ht="24" customHeight="1" x14ac:dyDescent="0.25">
      <c r="A143" s="674" t="s">
        <v>281</v>
      </c>
      <c r="B143" s="672" t="s">
        <v>1199</v>
      </c>
      <c r="C143" s="320" t="s">
        <v>642</v>
      </c>
      <c r="D143" s="739" t="s">
        <v>1191</v>
      </c>
      <c r="E143" s="320" t="s">
        <v>642</v>
      </c>
      <c r="F143" s="320" t="s">
        <v>642</v>
      </c>
      <c r="G143" s="286" t="s">
        <v>408</v>
      </c>
      <c r="H143" s="667"/>
      <c r="I143" s="667"/>
    </row>
    <row r="144" spans="1:9" ht="21" customHeight="1" x14ac:dyDescent="0.25">
      <c r="A144" s="676"/>
      <c r="B144" s="675"/>
      <c r="C144" s="314"/>
      <c r="D144" s="734"/>
      <c r="E144" s="314"/>
      <c r="F144" s="314"/>
      <c r="G144" s="754" t="s">
        <v>3</v>
      </c>
      <c r="H144" s="667"/>
      <c r="I144" s="667"/>
    </row>
    <row r="145" spans="1:9" ht="18" customHeight="1" x14ac:dyDescent="0.25">
      <c r="A145" s="673"/>
      <c r="B145" s="669"/>
      <c r="C145" s="309"/>
      <c r="D145" s="732"/>
      <c r="E145" s="309"/>
      <c r="F145" s="309"/>
      <c r="G145" s="754" t="s">
        <v>2</v>
      </c>
      <c r="H145" s="667"/>
      <c r="I145" s="667"/>
    </row>
    <row r="146" spans="1:9" ht="12.75" customHeight="1" outlineLevel="1" x14ac:dyDescent="0.25">
      <c r="A146" s="686" t="s">
        <v>1198</v>
      </c>
      <c r="B146" s="806" t="s">
        <v>1197</v>
      </c>
      <c r="C146" s="716"/>
      <c r="D146" s="685" t="s">
        <v>1187</v>
      </c>
      <c r="E146" s="671"/>
      <c r="F146" s="716"/>
      <c r="G146" s="688"/>
      <c r="H146" s="719"/>
      <c r="I146" s="719"/>
    </row>
    <row r="147" spans="1:9" ht="12.75" customHeight="1" outlineLevel="1" x14ac:dyDescent="0.25">
      <c r="A147" s="686"/>
      <c r="B147" s="685"/>
      <c r="C147" s="716"/>
      <c r="D147" s="685"/>
      <c r="E147" s="671"/>
      <c r="F147" s="716"/>
      <c r="G147" s="720"/>
      <c r="H147" s="719"/>
      <c r="I147" s="719"/>
    </row>
    <row r="148" spans="1:9" ht="12.75" customHeight="1" outlineLevel="1" x14ac:dyDescent="0.25">
      <c r="A148" s="686"/>
      <c r="B148" s="685"/>
      <c r="C148" s="716"/>
      <c r="D148" s="685"/>
      <c r="E148" s="671"/>
      <c r="F148" s="716"/>
      <c r="G148" s="720"/>
      <c r="H148" s="719"/>
      <c r="I148" s="719"/>
    </row>
    <row r="149" spans="1:9" ht="8.25" customHeight="1" outlineLevel="1" x14ac:dyDescent="0.25">
      <c r="A149" s="686"/>
      <c r="B149" s="685"/>
      <c r="C149" s="716"/>
      <c r="D149" s="685"/>
      <c r="E149" s="671"/>
      <c r="F149" s="716"/>
      <c r="G149" s="720"/>
      <c r="H149" s="719"/>
      <c r="I149" s="719"/>
    </row>
    <row r="150" spans="1:9" ht="11.25" customHeight="1" outlineLevel="1" x14ac:dyDescent="0.25">
      <c r="A150" s="686"/>
      <c r="B150" s="685"/>
      <c r="C150" s="716"/>
      <c r="D150" s="685"/>
      <c r="E150" s="671"/>
      <c r="F150" s="716"/>
      <c r="G150" s="683"/>
      <c r="H150" s="719"/>
      <c r="I150" s="719"/>
    </row>
    <row r="151" spans="1:9" ht="15" outlineLevel="1" x14ac:dyDescent="0.25">
      <c r="A151" s="686"/>
      <c r="B151" s="693" t="s">
        <v>1196</v>
      </c>
      <c r="C151" s="320" t="s">
        <v>17</v>
      </c>
      <c r="D151" s="685" t="s">
        <v>1187</v>
      </c>
      <c r="E151" s="730">
        <v>44926</v>
      </c>
      <c r="F151" s="716"/>
      <c r="G151" s="688"/>
      <c r="H151" s="687"/>
      <c r="I151" s="687"/>
    </row>
    <row r="152" spans="1:9" ht="58.5" customHeight="1" outlineLevel="1" x14ac:dyDescent="0.25">
      <c r="A152" s="686"/>
      <c r="B152" s="696"/>
      <c r="C152" s="309"/>
      <c r="D152" s="685"/>
      <c r="E152" s="673"/>
      <c r="F152" s="716"/>
      <c r="G152" s="683"/>
      <c r="H152" s="682"/>
      <c r="I152" s="682"/>
    </row>
    <row r="153" spans="1:9" ht="84" customHeight="1" outlineLevel="1" x14ac:dyDescent="0.25">
      <c r="A153" s="747"/>
      <c r="B153" s="722" t="s">
        <v>1195</v>
      </c>
      <c r="C153" s="380"/>
      <c r="D153" s="722" t="s">
        <v>1187</v>
      </c>
      <c r="E153" s="723"/>
      <c r="F153" s="274"/>
      <c r="G153" s="287"/>
      <c r="H153" s="809"/>
      <c r="I153" s="667"/>
    </row>
    <row r="154" spans="1:9" ht="101.25" customHeight="1" outlineLevel="1" x14ac:dyDescent="0.25">
      <c r="A154" s="747"/>
      <c r="B154" s="414" t="s">
        <v>1194</v>
      </c>
      <c r="C154" s="779" t="s">
        <v>17</v>
      </c>
      <c r="D154" s="722" t="s">
        <v>1187</v>
      </c>
      <c r="E154" s="808">
        <v>44926</v>
      </c>
      <c r="F154" s="274"/>
      <c r="G154" s="807"/>
      <c r="H154" s="668"/>
      <c r="I154" s="668"/>
    </row>
    <row r="155" spans="1:9" ht="49.5" customHeight="1" x14ac:dyDescent="0.25">
      <c r="A155" s="723" t="s">
        <v>1193</v>
      </c>
      <c r="B155" s="722" t="s">
        <v>1192</v>
      </c>
      <c r="C155" s="380" t="s">
        <v>642</v>
      </c>
      <c r="D155" s="741" t="s">
        <v>1191</v>
      </c>
      <c r="E155" s="380" t="s">
        <v>642</v>
      </c>
      <c r="F155" s="380" t="s">
        <v>642</v>
      </c>
      <c r="G155" s="286"/>
      <c r="H155" s="667"/>
      <c r="I155" s="667"/>
    </row>
    <row r="156" spans="1:9" ht="12" customHeight="1" outlineLevel="1" x14ac:dyDescent="0.25">
      <c r="A156" s="686" t="s">
        <v>1190</v>
      </c>
      <c r="B156" s="806" t="s">
        <v>1189</v>
      </c>
      <c r="C156" s="716"/>
      <c r="D156" s="685" t="s">
        <v>1187</v>
      </c>
      <c r="E156" s="671"/>
      <c r="F156" s="716"/>
      <c r="G156" s="688"/>
      <c r="H156" s="719"/>
      <c r="I156" s="719"/>
    </row>
    <row r="157" spans="1:9" ht="12" customHeight="1" outlineLevel="1" x14ac:dyDescent="0.25">
      <c r="A157" s="686"/>
      <c r="B157" s="685"/>
      <c r="C157" s="716"/>
      <c r="D157" s="685"/>
      <c r="E157" s="671"/>
      <c r="F157" s="716"/>
      <c r="G157" s="720"/>
      <c r="H157" s="719"/>
      <c r="I157" s="719"/>
    </row>
    <row r="158" spans="1:9" ht="12" customHeight="1" outlineLevel="1" x14ac:dyDescent="0.25">
      <c r="A158" s="686"/>
      <c r="B158" s="685"/>
      <c r="C158" s="716"/>
      <c r="D158" s="685"/>
      <c r="E158" s="671"/>
      <c r="F158" s="716"/>
      <c r="G158" s="720"/>
      <c r="H158" s="719"/>
      <c r="I158" s="719"/>
    </row>
    <row r="159" spans="1:9" ht="9" customHeight="1" outlineLevel="1" x14ac:dyDescent="0.25">
      <c r="A159" s="686"/>
      <c r="B159" s="685"/>
      <c r="C159" s="716"/>
      <c r="D159" s="685"/>
      <c r="E159" s="671"/>
      <c r="F159" s="716"/>
      <c r="G159" s="720"/>
      <c r="H159" s="719"/>
      <c r="I159" s="719"/>
    </row>
    <row r="160" spans="1:9" ht="23.25" customHeight="1" outlineLevel="1" x14ac:dyDescent="0.25">
      <c r="A160" s="686"/>
      <c r="B160" s="685"/>
      <c r="C160" s="716"/>
      <c r="D160" s="685"/>
      <c r="E160" s="671"/>
      <c r="F160" s="716"/>
      <c r="G160" s="683"/>
      <c r="H160" s="719"/>
      <c r="I160" s="719"/>
    </row>
    <row r="161" spans="1:11" ht="15" outlineLevel="1" x14ac:dyDescent="0.25">
      <c r="A161" s="686"/>
      <c r="B161" s="802" t="s">
        <v>1188</v>
      </c>
      <c r="C161" s="320" t="s">
        <v>17</v>
      </c>
      <c r="D161" s="685" t="s">
        <v>1187</v>
      </c>
      <c r="E161" s="730">
        <v>44926</v>
      </c>
      <c r="F161" s="716"/>
      <c r="G161" s="688"/>
      <c r="H161" s="687"/>
      <c r="I161" s="687"/>
    </row>
    <row r="162" spans="1:11" ht="50.25" customHeight="1" outlineLevel="1" x14ac:dyDescent="0.25">
      <c r="A162" s="686"/>
      <c r="B162" s="696"/>
      <c r="C162" s="309"/>
      <c r="D162" s="685"/>
      <c r="E162" s="673"/>
      <c r="F162" s="716"/>
      <c r="G162" s="683"/>
      <c r="H162" s="682"/>
      <c r="I162" s="682"/>
    </row>
    <row r="163" spans="1:11" ht="13.5" customHeight="1" outlineLevel="1" x14ac:dyDescent="0.25">
      <c r="A163" s="686" t="s">
        <v>1186</v>
      </c>
      <c r="B163" s="685" t="s">
        <v>1185</v>
      </c>
      <c r="C163" s="716"/>
      <c r="D163" s="685" t="s">
        <v>1184</v>
      </c>
      <c r="E163" s="671"/>
      <c r="F163" s="716"/>
      <c r="G163" s="718"/>
      <c r="H163" s="719"/>
      <c r="I163" s="719"/>
    </row>
    <row r="164" spans="1:11" ht="13.5" customHeight="1" outlineLevel="1" x14ac:dyDescent="0.25">
      <c r="A164" s="686"/>
      <c r="B164" s="685"/>
      <c r="C164" s="716"/>
      <c r="D164" s="685"/>
      <c r="E164" s="671"/>
      <c r="F164" s="716"/>
      <c r="G164" s="718"/>
      <c r="H164" s="719"/>
      <c r="I164" s="719"/>
    </row>
    <row r="165" spans="1:11" ht="13.5" customHeight="1" outlineLevel="1" x14ac:dyDescent="0.25">
      <c r="A165" s="686"/>
      <c r="B165" s="685"/>
      <c r="C165" s="716"/>
      <c r="D165" s="685"/>
      <c r="E165" s="671"/>
      <c r="F165" s="716"/>
      <c r="G165" s="718"/>
      <c r="H165" s="719"/>
      <c r="I165" s="719"/>
    </row>
    <row r="166" spans="1:11" ht="9.75" customHeight="1" outlineLevel="1" x14ac:dyDescent="0.25">
      <c r="A166" s="686"/>
      <c r="B166" s="685"/>
      <c r="C166" s="716"/>
      <c r="D166" s="685"/>
      <c r="E166" s="671"/>
      <c r="F166" s="716"/>
      <c r="G166" s="718"/>
      <c r="H166" s="719"/>
      <c r="I166" s="719"/>
    </row>
    <row r="167" spans="1:11" ht="21.75" customHeight="1" outlineLevel="1" x14ac:dyDescent="0.25">
      <c r="A167" s="686"/>
      <c r="B167" s="685"/>
      <c r="C167" s="716"/>
      <c r="D167" s="685"/>
      <c r="E167" s="671"/>
      <c r="F167" s="716"/>
      <c r="G167" s="718"/>
      <c r="H167" s="719"/>
      <c r="I167" s="719"/>
    </row>
    <row r="168" spans="1:11" ht="15" outlineLevel="1" x14ac:dyDescent="0.25">
      <c r="A168" s="686"/>
      <c r="B168" s="693" t="s">
        <v>1183</v>
      </c>
      <c r="C168" s="320" t="s">
        <v>17</v>
      </c>
      <c r="D168" s="685" t="s">
        <v>1182</v>
      </c>
      <c r="E168" s="730">
        <v>44926</v>
      </c>
      <c r="F168" s="716"/>
      <c r="G168" s="688"/>
      <c r="H168" s="687"/>
      <c r="I168" s="687"/>
    </row>
    <row r="169" spans="1:11" ht="50.25" customHeight="1" outlineLevel="1" x14ac:dyDescent="0.25">
      <c r="A169" s="686"/>
      <c r="B169" s="696"/>
      <c r="C169" s="309"/>
      <c r="D169" s="685"/>
      <c r="E169" s="673"/>
      <c r="F169" s="716"/>
      <c r="G169" s="683"/>
      <c r="H169" s="682"/>
      <c r="I169" s="682"/>
    </row>
    <row r="170" spans="1:11" ht="17.25" customHeight="1" x14ac:dyDescent="0.25">
      <c r="A170" s="805" t="s">
        <v>1181</v>
      </c>
      <c r="B170" s="804"/>
      <c r="C170" s="804"/>
      <c r="D170" s="804"/>
      <c r="E170" s="804"/>
      <c r="F170" s="804"/>
      <c r="G170" s="804"/>
      <c r="H170" s="804"/>
      <c r="I170" s="803"/>
      <c r="K170" s="726"/>
    </row>
    <row r="171" spans="1:11" ht="39" customHeight="1" x14ac:dyDescent="0.25">
      <c r="A171" s="313">
        <v>13</v>
      </c>
      <c r="B171" s="672" t="s">
        <v>1180</v>
      </c>
      <c r="C171" s="320" t="s">
        <v>642</v>
      </c>
      <c r="D171" s="672" t="s">
        <v>1179</v>
      </c>
      <c r="E171" s="320" t="s">
        <v>642</v>
      </c>
      <c r="F171" s="320" t="s">
        <v>642</v>
      </c>
      <c r="G171" s="286" t="s">
        <v>408</v>
      </c>
      <c r="H171" s="667">
        <v>2208253.7000000002</v>
      </c>
      <c r="I171" s="668">
        <f>SUM(I172:I173)</f>
        <v>1755135.3</v>
      </c>
    </row>
    <row r="172" spans="1:11" ht="18" customHeight="1" x14ac:dyDescent="0.25">
      <c r="A172" s="316"/>
      <c r="B172" s="675"/>
      <c r="C172" s="314"/>
      <c r="D172" s="675"/>
      <c r="E172" s="314"/>
      <c r="F172" s="314"/>
      <c r="G172" s="754" t="s">
        <v>3</v>
      </c>
      <c r="H172" s="667">
        <v>2208253.7000000002</v>
      </c>
      <c r="I172" s="668">
        <v>1755135.3</v>
      </c>
    </row>
    <row r="173" spans="1:11" ht="20.25" customHeight="1" x14ac:dyDescent="0.25">
      <c r="A173" s="308"/>
      <c r="B173" s="669"/>
      <c r="C173" s="309"/>
      <c r="D173" s="669"/>
      <c r="E173" s="309"/>
      <c r="F173" s="309"/>
      <c r="G173" s="754" t="s">
        <v>2</v>
      </c>
      <c r="H173" s="667"/>
      <c r="I173" s="668"/>
    </row>
    <row r="174" spans="1:11" ht="24.75" customHeight="1" outlineLevel="1" x14ac:dyDescent="0.25">
      <c r="A174" s="686" t="s">
        <v>1178</v>
      </c>
      <c r="B174" s="685" t="s">
        <v>1177</v>
      </c>
      <c r="C174" s="716"/>
      <c r="D174" s="685" t="s">
        <v>1176</v>
      </c>
      <c r="E174" s="671"/>
      <c r="F174" s="689"/>
      <c r="G174" s="688"/>
      <c r="H174" s="719"/>
      <c r="I174" s="719"/>
    </row>
    <row r="175" spans="1:11" ht="16.5" customHeight="1" outlineLevel="1" x14ac:dyDescent="0.25">
      <c r="A175" s="686"/>
      <c r="B175" s="685"/>
      <c r="C175" s="716"/>
      <c r="D175" s="685"/>
      <c r="E175" s="671"/>
      <c r="F175" s="768"/>
      <c r="G175" s="720"/>
      <c r="H175" s="719"/>
      <c r="I175" s="719"/>
    </row>
    <row r="176" spans="1:11" ht="16.5" customHeight="1" outlineLevel="1" x14ac:dyDescent="0.25">
      <c r="A176" s="686"/>
      <c r="B176" s="685"/>
      <c r="C176" s="716"/>
      <c r="D176" s="685"/>
      <c r="E176" s="671"/>
      <c r="F176" s="768"/>
      <c r="G176" s="720"/>
      <c r="H176" s="719"/>
      <c r="I176" s="719"/>
    </row>
    <row r="177" spans="1:9" ht="9.75" customHeight="1" outlineLevel="1" x14ac:dyDescent="0.25">
      <c r="A177" s="686"/>
      <c r="B177" s="685"/>
      <c r="C177" s="716"/>
      <c r="D177" s="685"/>
      <c r="E177" s="671"/>
      <c r="F177" s="768"/>
      <c r="G177" s="720"/>
      <c r="H177" s="719"/>
      <c r="I177" s="719"/>
    </row>
    <row r="178" spans="1:9" ht="17.25" customHeight="1" outlineLevel="1" x14ac:dyDescent="0.25">
      <c r="A178" s="686"/>
      <c r="B178" s="685"/>
      <c r="C178" s="716"/>
      <c r="D178" s="685"/>
      <c r="E178" s="671"/>
      <c r="F178" s="684"/>
      <c r="G178" s="683"/>
      <c r="H178" s="719"/>
      <c r="I178" s="719"/>
    </row>
    <row r="179" spans="1:9" ht="15" customHeight="1" outlineLevel="1" x14ac:dyDescent="0.25">
      <c r="A179" s="686"/>
      <c r="B179" s="802" t="s">
        <v>1175</v>
      </c>
      <c r="C179" s="320" t="s">
        <v>21</v>
      </c>
      <c r="D179" s="685" t="s">
        <v>1174</v>
      </c>
      <c r="E179" s="413" t="s">
        <v>1156</v>
      </c>
      <c r="F179" s="714" t="s">
        <v>1111</v>
      </c>
      <c r="G179" s="688"/>
      <c r="H179" s="687"/>
      <c r="I179" s="687"/>
    </row>
    <row r="180" spans="1:9" ht="69.75" customHeight="1" outlineLevel="1" x14ac:dyDescent="0.25">
      <c r="A180" s="686"/>
      <c r="B180" s="696"/>
      <c r="C180" s="309"/>
      <c r="D180" s="685"/>
      <c r="E180" s="409"/>
      <c r="F180" s="714"/>
      <c r="G180" s="683"/>
      <c r="H180" s="682"/>
      <c r="I180" s="682"/>
    </row>
    <row r="181" spans="1:9" ht="39.75" customHeight="1" outlineLevel="1" x14ac:dyDescent="0.25">
      <c r="A181" s="700" t="s">
        <v>1173</v>
      </c>
      <c r="B181" s="693" t="s">
        <v>1172</v>
      </c>
      <c r="C181" s="313"/>
      <c r="D181" s="693" t="s">
        <v>1114</v>
      </c>
      <c r="E181" s="674"/>
      <c r="F181" s="698"/>
      <c r="G181" s="693" t="s">
        <v>3</v>
      </c>
      <c r="H181" s="687">
        <v>2208253.7000000002</v>
      </c>
      <c r="I181" s="687">
        <v>1755135.3</v>
      </c>
    </row>
    <row r="182" spans="1:9" ht="45.75" customHeight="1" outlineLevel="1" x14ac:dyDescent="0.25">
      <c r="A182" s="697"/>
      <c r="B182" s="696"/>
      <c r="C182" s="308"/>
      <c r="D182" s="696"/>
      <c r="E182" s="673"/>
      <c r="F182" s="692"/>
      <c r="G182" s="696"/>
      <c r="H182" s="695"/>
      <c r="I182" s="695"/>
    </row>
    <row r="183" spans="1:9" ht="15" customHeight="1" outlineLevel="1" x14ac:dyDescent="0.25">
      <c r="A183" s="686"/>
      <c r="B183" s="802" t="s">
        <v>1171</v>
      </c>
      <c r="C183" s="320" t="s">
        <v>21</v>
      </c>
      <c r="D183" s="685" t="s">
        <v>1114</v>
      </c>
      <c r="E183" s="413" t="s">
        <v>1170</v>
      </c>
      <c r="F183" s="714" t="s">
        <v>1169</v>
      </c>
      <c r="G183" s="688"/>
      <c r="H183" s="687"/>
      <c r="I183" s="687"/>
    </row>
    <row r="184" spans="1:9" ht="86.25" customHeight="1" outlineLevel="1" x14ac:dyDescent="0.25">
      <c r="A184" s="686"/>
      <c r="B184" s="696"/>
      <c r="C184" s="309"/>
      <c r="D184" s="685"/>
      <c r="E184" s="409"/>
      <c r="F184" s="714"/>
      <c r="G184" s="683"/>
      <c r="H184" s="682"/>
      <c r="I184" s="682"/>
    </row>
    <row r="185" spans="1:9" ht="18.75" customHeight="1" outlineLevel="1" x14ac:dyDescent="0.25">
      <c r="A185" s="686" t="s">
        <v>1168</v>
      </c>
      <c r="B185" s="685" t="s">
        <v>1167</v>
      </c>
      <c r="C185" s="716"/>
      <c r="D185" s="685" t="s">
        <v>1114</v>
      </c>
      <c r="E185" s="671"/>
      <c r="F185" s="714"/>
      <c r="G185" s="688"/>
      <c r="H185" s="719"/>
      <c r="I185" s="719"/>
    </row>
    <row r="186" spans="1:9" ht="20.25" customHeight="1" outlineLevel="1" x14ac:dyDescent="0.25">
      <c r="A186" s="686"/>
      <c r="B186" s="685"/>
      <c r="C186" s="716"/>
      <c r="D186" s="685"/>
      <c r="E186" s="671"/>
      <c r="F186" s="714"/>
      <c r="G186" s="720"/>
      <c r="H186" s="719"/>
      <c r="I186" s="719"/>
    </row>
    <row r="187" spans="1:9" ht="16.5" customHeight="1" outlineLevel="1" x14ac:dyDescent="0.25">
      <c r="A187" s="686"/>
      <c r="B187" s="685"/>
      <c r="C187" s="716"/>
      <c r="D187" s="685"/>
      <c r="E187" s="671"/>
      <c r="F187" s="714"/>
      <c r="G187" s="720"/>
      <c r="H187" s="719"/>
      <c r="I187" s="719"/>
    </row>
    <row r="188" spans="1:9" ht="11.25" customHeight="1" outlineLevel="1" x14ac:dyDescent="0.25">
      <c r="A188" s="686"/>
      <c r="B188" s="685"/>
      <c r="C188" s="716"/>
      <c r="D188" s="685"/>
      <c r="E188" s="671"/>
      <c r="F188" s="714"/>
      <c r="G188" s="720"/>
      <c r="H188" s="719"/>
      <c r="I188" s="719"/>
    </row>
    <row r="189" spans="1:9" ht="32.25" customHeight="1" outlineLevel="1" x14ac:dyDescent="0.25">
      <c r="A189" s="686"/>
      <c r="B189" s="685"/>
      <c r="C189" s="716"/>
      <c r="D189" s="685"/>
      <c r="E189" s="671"/>
      <c r="F189" s="714"/>
      <c r="G189" s="683"/>
      <c r="H189" s="719"/>
      <c r="I189" s="719"/>
    </row>
    <row r="190" spans="1:9" ht="15" customHeight="1" outlineLevel="1" x14ac:dyDescent="0.25">
      <c r="A190" s="686"/>
      <c r="B190" s="693" t="s">
        <v>1166</v>
      </c>
      <c r="C190" s="320" t="s">
        <v>21</v>
      </c>
      <c r="D190" s="685" t="s">
        <v>1114</v>
      </c>
      <c r="E190" s="413" t="s">
        <v>1156</v>
      </c>
      <c r="F190" s="714" t="s">
        <v>1165</v>
      </c>
      <c r="G190" s="688"/>
      <c r="H190" s="687"/>
      <c r="I190" s="687"/>
    </row>
    <row r="191" spans="1:9" ht="73.5" customHeight="1" outlineLevel="1" x14ac:dyDescent="0.25">
      <c r="A191" s="686"/>
      <c r="B191" s="696"/>
      <c r="C191" s="309"/>
      <c r="D191" s="685"/>
      <c r="E191" s="409"/>
      <c r="F191" s="714"/>
      <c r="G191" s="683"/>
      <c r="H191" s="682"/>
      <c r="I191" s="682"/>
    </row>
    <row r="192" spans="1:9" ht="18" customHeight="1" outlineLevel="1" x14ac:dyDescent="0.25">
      <c r="A192" s="686" t="s">
        <v>1164</v>
      </c>
      <c r="B192" s="685" t="s">
        <v>1163</v>
      </c>
      <c r="C192" s="716"/>
      <c r="D192" s="685" t="s">
        <v>1043</v>
      </c>
      <c r="E192" s="671"/>
      <c r="F192" s="725"/>
      <c r="G192" s="688"/>
      <c r="H192" s="719"/>
      <c r="I192" s="719"/>
    </row>
    <row r="193" spans="1:9" ht="18" customHeight="1" outlineLevel="1" x14ac:dyDescent="0.25">
      <c r="A193" s="686"/>
      <c r="B193" s="685"/>
      <c r="C193" s="716"/>
      <c r="D193" s="685"/>
      <c r="E193" s="671"/>
      <c r="F193" s="725"/>
      <c r="G193" s="720"/>
      <c r="H193" s="719"/>
      <c r="I193" s="719"/>
    </row>
    <row r="194" spans="1:9" ht="18" customHeight="1" outlineLevel="1" x14ac:dyDescent="0.25">
      <c r="A194" s="686"/>
      <c r="B194" s="685"/>
      <c r="C194" s="716"/>
      <c r="D194" s="685"/>
      <c r="E194" s="671"/>
      <c r="F194" s="725"/>
      <c r="G194" s="720"/>
      <c r="H194" s="719"/>
      <c r="I194" s="719"/>
    </row>
    <row r="195" spans="1:9" ht="18" customHeight="1" outlineLevel="1" x14ac:dyDescent="0.25">
      <c r="A195" s="686"/>
      <c r="B195" s="685"/>
      <c r="C195" s="716"/>
      <c r="D195" s="685"/>
      <c r="E195" s="671"/>
      <c r="F195" s="725"/>
      <c r="G195" s="720"/>
      <c r="H195" s="719"/>
      <c r="I195" s="719"/>
    </row>
    <row r="196" spans="1:9" ht="41.25" customHeight="1" outlineLevel="1" x14ac:dyDescent="0.25">
      <c r="A196" s="686"/>
      <c r="B196" s="685"/>
      <c r="C196" s="716"/>
      <c r="D196" s="685"/>
      <c r="E196" s="671"/>
      <c r="F196" s="725"/>
      <c r="G196" s="683"/>
      <c r="H196" s="719"/>
      <c r="I196" s="719"/>
    </row>
    <row r="197" spans="1:9" ht="15" customHeight="1" outlineLevel="1" x14ac:dyDescent="0.25">
      <c r="A197" s="686"/>
      <c r="B197" s="693" t="s">
        <v>1162</v>
      </c>
      <c r="C197" s="320" t="s">
        <v>21</v>
      </c>
      <c r="D197" s="685" t="s">
        <v>1043</v>
      </c>
      <c r="E197" s="413" t="s">
        <v>1156</v>
      </c>
      <c r="F197" s="714" t="s">
        <v>1161</v>
      </c>
      <c r="G197" s="688"/>
      <c r="H197" s="687"/>
      <c r="I197" s="687"/>
    </row>
    <row r="198" spans="1:9" ht="70.5" customHeight="1" outlineLevel="1" x14ac:dyDescent="0.25">
      <c r="A198" s="686"/>
      <c r="B198" s="696"/>
      <c r="C198" s="309"/>
      <c r="D198" s="685"/>
      <c r="E198" s="409"/>
      <c r="F198" s="714"/>
      <c r="G198" s="683"/>
      <c r="H198" s="682"/>
      <c r="I198" s="682"/>
    </row>
    <row r="199" spans="1:9" ht="15" outlineLevel="1" x14ac:dyDescent="0.25">
      <c r="A199" s="686" t="s">
        <v>1160</v>
      </c>
      <c r="B199" s="685" t="s">
        <v>1159</v>
      </c>
      <c r="C199" s="716"/>
      <c r="D199" s="685" t="s">
        <v>1043</v>
      </c>
      <c r="E199" s="671"/>
      <c r="F199" s="725"/>
      <c r="G199" s="688"/>
      <c r="H199" s="719"/>
      <c r="I199" s="719"/>
    </row>
    <row r="200" spans="1:9" ht="15" outlineLevel="1" x14ac:dyDescent="0.25">
      <c r="A200" s="686"/>
      <c r="B200" s="685"/>
      <c r="C200" s="716"/>
      <c r="D200" s="685"/>
      <c r="E200" s="671"/>
      <c r="F200" s="725"/>
      <c r="G200" s="720"/>
      <c r="H200" s="719"/>
      <c r="I200" s="719"/>
    </row>
    <row r="201" spans="1:9" ht="15" outlineLevel="1" x14ac:dyDescent="0.25">
      <c r="A201" s="686"/>
      <c r="B201" s="685"/>
      <c r="C201" s="716"/>
      <c r="D201" s="685"/>
      <c r="E201" s="671"/>
      <c r="F201" s="725"/>
      <c r="G201" s="720"/>
      <c r="H201" s="719"/>
      <c r="I201" s="719"/>
    </row>
    <row r="202" spans="1:9" ht="15" outlineLevel="1" x14ac:dyDescent="0.25">
      <c r="A202" s="686"/>
      <c r="B202" s="685"/>
      <c r="C202" s="716"/>
      <c r="D202" s="685"/>
      <c r="E202" s="671"/>
      <c r="F202" s="725"/>
      <c r="G202" s="720"/>
      <c r="H202" s="719"/>
      <c r="I202" s="719"/>
    </row>
    <row r="203" spans="1:9" ht="42.75" customHeight="1" outlineLevel="1" x14ac:dyDescent="0.25">
      <c r="A203" s="686"/>
      <c r="B203" s="685"/>
      <c r="C203" s="716"/>
      <c r="D203" s="685"/>
      <c r="E203" s="671"/>
      <c r="F203" s="725"/>
      <c r="G203" s="683"/>
      <c r="H203" s="719"/>
      <c r="I203" s="719"/>
    </row>
    <row r="204" spans="1:9" ht="15" customHeight="1" outlineLevel="1" x14ac:dyDescent="0.25">
      <c r="A204" s="686"/>
      <c r="B204" s="693" t="s">
        <v>1158</v>
      </c>
      <c r="C204" s="320" t="s">
        <v>21</v>
      </c>
      <c r="D204" s="685" t="s">
        <v>1157</v>
      </c>
      <c r="E204" s="413" t="s">
        <v>1156</v>
      </c>
      <c r="F204" s="714" t="s">
        <v>1155</v>
      </c>
      <c r="G204" s="688"/>
      <c r="H204" s="687"/>
      <c r="I204" s="687"/>
    </row>
    <row r="205" spans="1:9" ht="36.75" customHeight="1" outlineLevel="1" x14ac:dyDescent="0.25">
      <c r="A205" s="686"/>
      <c r="B205" s="696"/>
      <c r="C205" s="309"/>
      <c r="D205" s="685"/>
      <c r="E205" s="409"/>
      <c r="F205" s="714"/>
      <c r="G205" s="683"/>
      <c r="H205" s="682"/>
      <c r="I205" s="682"/>
    </row>
    <row r="206" spans="1:9" ht="12" customHeight="1" outlineLevel="1" x14ac:dyDescent="0.25">
      <c r="A206" s="686" t="s">
        <v>1154</v>
      </c>
      <c r="B206" s="685" t="s">
        <v>1153</v>
      </c>
      <c r="C206" s="716"/>
      <c r="D206" s="685" t="s">
        <v>1151</v>
      </c>
      <c r="E206" s="671"/>
      <c r="F206" s="725"/>
      <c r="G206" s="688"/>
      <c r="H206" s="719"/>
      <c r="I206" s="719"/>
    </row>
    <row r="207" spans="1:9" ht="12" customHeight="1" outlineLevel="1" x14ac:dyDescent="0.25">
      <c r="A207" s="686"/>
      <c r="B207" s="685"/>
      <c r="C207" s="716"/>
      <c r="D207" s="685"/>
      <c r="E207" s="671"/>
      <c r="F207" s="725"/>
      <c r="G207" s="720"/>
      <c r="H207" s="719"/>
      <c r="I207" s="719"/>
    </row>
    <row r="208" spans="1:9" ht="12" customHeight="1" outlineLevel="1" x14ac:dyDescent="0.25">
      <c r="A208" s="686"/>
      <c r="B208" s="685"/>
      <c r="C208" s="716"/>
      <c r="D208" s="685"/>
      <c r="E208" s="671"/>
      <c r="F208" s="725"/>
      <c r="G208" s="720"/>
      <c r="H208" s="719"/>
      <c r="I208" s="719"/>
    </row>
    <row r="209" spans="1:11" ht="10.5" customHeight="1" outlineLevel="1" x14ac:dyDescent="0.25">
      <c r="A209" s="686"/>
      <c r="B209" s="685"/>
      <c r="C209" s="716"/>
      <c r="D209" s="685"/>
      <c r="E209" s="671"/>
      <c r="F209" s="725"/>
      <c r="G209" s="720"/>
      <c r="H209" s="719"/>
      <c r="I209" s="719"/>
    </row>
    <row r="210" spans="1:11" ht="6" customHeight="1" outlineLevel="1" x14ac:dyDescent="0.25">
      <c r="A210" s="686"/>
      <c r="B210" s="685"/>
      <c r="C210" s="716"/>
      <c r="D210" s="685"/>
      <c r="E210" s="671"/>
      <c r="F210" s="725"/>
      <c r="G210" s="683"/>
      <c r="H210" s="719"/>
      <c r="I210" s="719"/>
    </row>
    <row r="211" spans="1:11" ht="15" customHeight="1" outlineLevel="1" x14ac:dyDescent="0.25">
      <c r="A211" s="686"/>
      <c r="B211" s="693" t="s">
        <v>1152</v>
      </c>
      <c r="C211" s="320" t="s">
        <v>21</v>
      </c>
      <c r="D211" s="685" t="s">
        <v>1151</v>
      </c>
      <c r="E211" s="413" t="s">
        <v>1108</v>
      </c>
      <c r="F211" s="714" t="s">
        <v>1150</v>
      </c>
      <c r="G211" s="688"/>
      <c r="H211" s="687"/>
      <c r="I211" s="687"/>
    </row>
    <row r="212" spans="1:11" ht="64.5" customHeight="1" outlineLevel="1" x14ac:dyDescent="0.25">
      <c r="A212" s="686"/>
      <c r="B212" s="696"/>
      <c r="C212" s="309"/>
      <c r="D212" s="685"/>
      <c r="E212" s="409"/>
      <c r="F212" s="714"/>
      <c r="G212" s="683"/>
      <c r="H212" s="682"/>
      <c r="I212" s="682"/>
    </row>
    <row r="213" spans="1:11" ht="30" customHeight="1" x14ac:dyDescent="0.25">
      <c r="A213" s="674" t="s">
        <v>1149</v>
      </c>
      <c r="B213" s="672" t="s">
        <v>1148</v>
      </c>
      <c r="C213" s="320" t="s">
        <v>642</v>
      </c>
      <c r="D213" s="672" t="s">
        <v>1117</v>
      </c>
      <c r="E213" s="320" t="s">
        <v>642</v>
      </c>
      <c r="F213" s="320" t="s">
        <v>642</v>
      </c>
      <c r="G213" s="286" t="s">
        <v>408</v>
      </c>
      <c r="H213" s="668">
        <v>713455.8</v>
      </c>
      <c r="I213" s="668">
        <f>SUM(I214:I216)</f>
        <v>559944.19999999995</v>
      </c>
      <c r="K213" s="726"/>
    </row>
    <row r="214" spans="1:11" ht="15.75" customHeight="1" x14ac:dyDescent="0.25">
      <c r="A214" s="676"/>
      <c r="B214" s="675"/>
      <c r="C214" s="314"/>
      <c r="D214" s="675"/>
      <c r="E214" s="314"/>
      <c r="F214" s="314"/>
      <c r="G214" s="286" t="s">
        <v>4</v>
      </c>
      <c r="H214" s="772">
        <v>170850.7</v>
      </c>
      <c r="I214" s="772">
        <f>I229</f>
        <v>133651</v>
      </c>
      <c r="K214" s="715"/>
    </row>
    <row r="215" spans="1:11" ht="15.75" customHeight="1" x14ac:dyDescent="0.25">
      <c r="A215" s="676"/>
      <c r="B215" s="675"/>
      <c r="C215" s="314"/>
      <c r="D215" s="675"/>
      <c r="E215" s="314"/>
      <c r="F215" s="314"/>
      <c r="G215" s="286" t="s">
        <v>3</v>
      </c>
      <c r="H215" s="772">
        <f>H221+H226</f>
        <v>63255.8</v>
      </c>
      <c r="I215" s="772">
        <f>I221+I226</f>
        <v>52991.7</v>
      </c>
      <c r="K215" s="715"/>
    </row>
    <row r="216" spans="1:11" ht="18.75" customHeight="1" x14ac:dyDescent="0.25">
      <c r="A216" s="673"/>
      <c r="B216" s="669"/>
      <c r="C216" s="309"/>
      <c r="D216" s="669"/>
      <c r="E216" s="309"/>
      <c r="F216" s="309"/>
      <c r="G216" s="286" t="s">
        <v>2</v>
      </c>
      <c r="H216" s="772">
        <f>H217+H222+H227</f>
        <v>479349.3</v>
      </c>
      <c r="I216" s="772">
        <f>I217+I222+I227</f>
        <v>373301.5</v>
      </c>
      <c r="K216" s="715"/>
    </row>
    <row r="217" spans="1:11" ht="80.25" customHeight="1" outlineLevel="1" x14ac:dyDescent="0.25">
      <c r="A217" s="747" t="s">
        <v>1147</v>
      </c>
      <c r="B217" s="801" t="s">
        <v>1146</v>
      </c>
      <c r="C217" s="274"/>
      <c r="D217" s="745" t="s">
        <v>1144</v>
      </c>
      <c r="E217" s="723"/>
      <c r="F217" s="775"/>
      <c r="G217" s="722" t="s">
        <v>278</v>
      </c>
      <c r="H217" s="772">
        <v>299993.09999999998</v>
      </c>
      <c r="I217" s="772">
        <v>231551.6</v>
      </c>
    </row>
    <row r="218" spans="1:11" ht="15" customHeight="1" outlineLevel="1" x14ac:dyDescent="0.25">
      <c r="A218" s="686"/>
      <c r="B218" s="693" t="s">
        <v>1145</v>
      </c>
      <c r="C218" s="320" t="s">
        <v>17</v>
      </c>
      <c r="D218" s="685" t="s">
        <v>1144</v>
      </c>
      <c r="E218" s="730">
        <v>44926</v>
      </c>
      <c r="F218" s="714"/>
      <c r="G218" s="693"/>
      <c r="H218" s="687"/>
      <c r="I218" s="687"/>
    </row>
    <row r="219" spans="1:11" ht="74.25" customHeight="1" outlineLevel="1" x14ac:dyDescent="0.25">
      <c r="A219" s="686"/>
      <c r="B219" s="696"/>
      <c r="C219" s="309"/>
      <c r="D219" s="685"/>
      <c r="E219" s="673"/>
      <c r="F219" s="714"/>
      <c r="G219" s="792"/>
      <c r="H219" s="682"/>
      <c r="I219" s="682"/>
    </row>
    <row r="220" spans="1:11" ht="19.5" customHeight="1" outlineLevel="1" x14ac:dyDescent="0.25">
      <c r="A220" s="800" t="s">
        <v>1143</v>
      </c>
      <c r="B220" s="693" t="s">
        <v>1142</v>
      </c>
      <c r="C220" s="320"/>
      <c r="D220" s="693" t="s">
        <v>987</v>
      </c>
      <c r="E220" s="674"/>
      <c r="F220" s="689"/>
      <c r="G220" s="709" t="s">
        <v>408</v>
      </c>
      <c r="H220" s="708">
        <f>H221+H222</f>
        <v>232965.19999999998</v>
      </c>
      <c r="I220" s="708">
        <f>I221+I222</f>
        <v>189351.7</v>
      </c>
    </row>
    <row r="221" spans="1:11" ht="19.5" customHeight="1" outlineLevel="1" x14ac:dyDescent="0.25">
      <c r="A221" s="799"/>
      <c r="B221" s="797"/>
      <c r="C221" s="798"/>
      <c r="D221" s="797"/>
      <c r="E221" s="796"/>
      <c r="F221" s="795"/>
      <c r="G221" s="709" t="s">
        <v>3</v>
      </c>
      <c r="H221" s="708">
        <v>58432.4</v>
      </c>
      <c r="I221" s="708">
        <v>50296.7</v>
      </c>
    </row>
    <row r="222" spans="1:11" ht="30.75" customHeight="1" outlineLevel="1" x14ac:dyDescent="0.25">
      <c r="A222" s="794"/>
      <c r="B222" s="792"/>
      <c r="C222" s="793"/>
      <c r="D222" s="792"/>
      <c r="E222" s="791"/>
      <c r="F222" s="790"/>
      <c r="G222" s="709" t="s">
        <v>2</v>
      </c>
      <c r="H222" s="708">
        <v>174532.8</v>
      </c>
      <c r="I222" s="708">
        <f>508.1+138546.9</f>
        <v>139055</v>
      </c>
    </row>
    <row r="223" spans="1:11" ht="87.75" customHeight="1" outlineLevel="1" x14ac:dyDescent="0.25">
      <c r="A223" s="788"/>
      <c r="B223" s="786" t="s">
        <v>1141</v>
      </c>
      <c r="C223" s="787" t="s">
        <v>17</v>
      </c>
      <c r="D223" s="786" t="s">
        <v>987</v>
      </c>
      <c r="E223" s="789">
        <v>44926</v>
      </c>
      <c r="F223" s="784"/>
      <c r="G223" s="287"/>
      <c r="H223" s="668"/>
      <c r="I223" s="668"/>
    </row>
    <row r="224" spans="1:11" ht="120" customHeight="1" outlineLevel="1" x14ac:dyDescent="0.25">
      <c r="A224" s="788"/>
      <c r="B224" s="786" t="s">
        <v>1140</v>
      </c>
      <c r="C224" s="787" t="s">
        <v>21</v>
      </c>
      <c r="D224" s="786" t="s">
        <v>987</v>
      </c>
      <c r="E224" s="785" t="s">
        <v>997</v>
      </c>
      <c r="F224" s="784" t="s">
        <v>1139</v>
      </c>
      <c r="G224" s="287"/>
      <c r="H224" s="668"/>
      <c r="I224" s="668"/>
    </row>
    <row r="225" spans="1:11" s="742" customFormat="1" ht="32.25" customHeight="1" outlineLevel="1" x14ac:dyDescent="0.25">
      <c r="A225" s="749" t="s">
        <v>1138</v>
      </c>
      <c r="B225" s="670" t="s">
        <v>1137</v>
      </c>
      <c r="C225" s="365"/>
      <c r="D225" s="672" t="s">
        <v>1086</v>
      </c>
      <c r="E225" s="674"/>
      <c r="F225" s="698"/>
      <c r="G225" s="722" t="s">
        <v>408</v>
      </c>
      <c r="H225" s="668">
        <f>H226+H227</f>
        <v>9646.7999999999993</v>
      </c>
      <c r="I225" s="668">
        <f>I226+I227</f>
        <v>5389.9</v>
      </c>
      <c r="J225" s="743"/>
    </row>
    <row r="226" spans="1:11" s="742" customFormat="1" ht="36.75" customHeight="1" outlineLevel="1" x14ac:dyDescent="0.25">
      <c r="A226" s="676"/>
      <c r="B226" s="670"/>
      <c r="C226" s="365"/>
      <c r="D226" s="675"/>
      <c r="E226" s="676"/>
      <c r="F226" s="783"/>
      <c r="G226" s="287" t="s">
        <v>3</v>
      </c>
      <c r="H226" s="668">
        <v>4823.3999999999996</v>
      </c>
      <c r="I226" s="708">
        <v>2695</v>
      </c>
      <c r="J226" s="743"/>
    </row>
    <row r="227" spans="1:11" s="742" customFormat="1" ht="29.25" customHeight="1" outlineLevel="1" x14ac:dyDescent="0.25">
      <c r="A227" s="673"/>
      <c r="B227" s="670"/>
      <c r="C227" s="365"/>
      <c r="D227" s="669"/>
      <c r="E227" s="673"/>
      <c r="F227" s="692"/>
      <c r="G227" s="722" t="s">
        <v>2</v>
      </c>
      <c r="H227" s="668">
        <v>4823.3999999999996</v>
      </c>
      <c r="I227" s="708">
        <v>2694.9</v>
      </c>
      <c r="J227" s="743"/>
    </row>
    <row r="228" spans="1:11" s="742" customFormat="1" ht="81" customHeight="1" outlineLevel="1" x14ac:dyDescent="0.25">
      <c r="A228" s="747"/>
      <c r="B228" s="410" t="s">
        <v>1136</v>
      </c>
      <c r="C228" s="712" t="s">
        <v>17</v>
      </c>
      <c r="D228" s="782" t="s">
        <v>1086</v>
      </c>
      <c r="E228" s="744">
        <v>44926</v>
      </c>
      <c r="F228" s="781"/>
      <c r="G228" s="709"/>
      <c r="H228" s="708"/>
      <c r="I228" s="708"/>
      <c r="J228" s="743"/>
    </row>
    <row r="229" spans="1:11" s="742" customFormat="1" ht="149.25" customHeight="1" outlineLevel="1" x14ac:dyDescent="0.25">
      <c r="A229" s="780" t="s">
        <v>1135</v>
      </c>
      <c r="B229" s="414" t="s">
        <v>1134</v>
      </c>
      <c r="C229" s="779"/>
      <c r="D229" s="722" t="s">
        <v>1086</v>
      </c>
      <c r="E229" s="778"/>
      <c r="F229" s="777"/>
      <c r="G229" s="287" t="s">
        <v>4</v>
      </c>
      <c r="H229" s="668">
        <v>170850.7</v>
      </c>
      <c r="I229" s="668">
        <v>133651</v>
      </c>
      <c r="J229" s="743"/>
    </row>
    <row r="230" spans="1:11" s="742" customFormat="1" ht="86.25" customHeight="1" outlineLevel="1" x14ac:dyDescent="0.25">
      <c r="A230" s="747"/>
      <c r="B230" s="722" t="s">
        <v>1133</v>
      </c>
      <c r="C230" s="380" t="s">
        <v>17</v>
      </c>
      <c r="D230" s="722" t="s">
        <v>1086</v>
      </c>
      <c r="E230" s="776">
        <v>44926</v>
      </c>
      <c r="F230" s="775"/>
      <c r="G230" s="287"/>
      <c r="H230" s="708"/>
      <c r="I230" s="708"/>
      <c r="J230" s="743"/>
    </row>
    <row r="231" spans="1:11" ht="74.25" customHeight="1" x14ac:dyDescent="0.25">
      <c r="A231" s="723" t="s">
        <v>1132</v>
      </c>
      <c r="B231" s="722" t="s">
        <v>1131</v>
      </c>
      <c r="C231" s="380" t="s">
        <v>642</v>
      </c>
      <c r="D231" s="741" t="s">
        <v>1117</v>
      </c>
      <c r="E231" s="380" t="s">
        <v>642</v>
      </c>
      <c r="F231" s="380" t="s">
        <v>642</v>
      </c>
      <c r="G231" s="286"/>
      <c r="H231" s="667"/>
      <c r="I231" s="667"/>
    </row>
    <row r="232" spans="1:11" ht="15" outlineLevel="1" x14ac:dyDescent="0.25">
      <c r="A232" s="686" t="s">
        <v>1130</v>
      </c>
      <c r="B232" s="685" t="s">
        <v>1129</v>
      </c>
      <c r="C232" s="716"/>
      <c r="D232" s="685" t="s">
        <v>1097</v>
      </c>
      <c r="E232" s="671"/>
      <c r="F232" s="716"/>
      <c r="G232" s="688"/>
      <c r="H232" s="719"/>
      <c r="I232" s="719"/>
    </row>
    <row r="233" spans="1:11" ht="15" outlineLevel="1" x14ac:dyDescent="0.25">
      <c r="A233" s="686"/>
      <c r="B233" s="685"/>
      <c r="C233" s="716"/>
      <c r="D233" s="685"/>
      <c r="E233" s="671"/>
      <c r="F233" s="716"/>
      <c r="G233" s="720"/>
      <c r="H233" s="719"/>
      <c r="I233" s="719"/>
    </row>
    <row r="234" spans="1:11" ht="32.25" customHeight="1" outlineLevel="1" x14ac:dyDescent="0.25">
      <c r="A234" s="686"/>
      <c r="B234" s="685"/>
      <c r="C234" s="716"/>
      <c r="D234" s="685"/>
      <c r="E234" s="671"/>
      <c r="F234" s="716"/>
      <c r="G234" s="720"/>
      <c r="H234" s="719"/>
      <c r="I234" s="719"/>
    </row>
    <row r="235" spans="1:11" ht="17.25" customHeight="1" outlineLevel="1" x14ac:dyDescent="0.25">
      <c r="A235" s="686"/>
      <c r="B235" s="685"/>
      <c r="C235" s="716"/>
      <c r="D235" s="685"/>
      <c r="E235" s="671"/>
      <c r="F235" s="716"/>
      <c r="G235" s="720"/>
      <c r="H235" s="719"/>
      <c r="I235" s="719"/>
    </row>
    <row r="236" spans="1:11" ht="22.5" customHeight="1" outlineLevel="1" x14ac:dyDescent="0.25">
      <c r="A236" s="686"/>
      <c r="B236" s="685"/>
      <c r="C236" s="716"/>
      <c r="D236" s="685"/>
      <c r="E236" s="671"/>
      <c r="F236" s="716"/>
      <c r="G236" s="683"/>
      <c r="H236" s="719"/>
      <c r="I236" s="719"/>
    </row>
    <row r="237" spans="1:11" ht="15" outlineLevel="1" x14ac:dyDescent="0.25">
      <c r="A237" s="686"/>
      <c r="B237" s="689" t="s">
        <v>1128</v>
      </c>
      <c r="C237" s="320" t="s">
        <v>17</v>
      </c>
      <c r="D237" s="685" t="s">
        <v>1097</v>
      </c>
      <c r="E237" s="674" t="s">
        <v>1004</v>
      </c>
      <c r="F237" s="365"/>
      <c r="G237" s="688"/>
      <c r="H237" s="687"/>
      <c r="I237" s="687"/>
    </row>
    <row r="238" spans="1:11" ht="68.25" customHeight="1" outlineLevel="1" x14ac:dyDescent="0.25">
      <c r="A238" s="686"/>
      <c r="B238" s="684"/>
      <c r="C238" s="309"/>
      <c r="D238" s="685"/>
      <c r="E238" s="673"/>
      <c r="F238" s="365"/>
      <c r="G238" s="683"/>
      <c r="H238" s="682"/>
      <c r="I238" s="682"/>
    </row>
    <row r="239" spans="1:11" ht="16.5" customHeight="1" x14ac:dyDescent="0.25">
      <c r="A239" s="674" t="s">
        <v>1127</v>
      </c>
      <c r="B239" s="672" t="s">
        <v>1126</v>
      </c>
      <c r="C239" s="320" t="s">
        <v>642</v>
      </c>
      <c r="D239" s="672" t="s">
        <v>1117</v>
      </c>
      <c r="E239" s="320" t="s">
        <v>642</v>
      </c>
      <c r="F239" s="320" t="s">
        <v>642</v>
      </c>
      <c r="G239" s="707" t="s">
        <v>408</v>
      </c>
      <c r="H239" s="706">
        <f>H241+H242+H243</f>
        <v>216596.2</v>
      </c>
      <c r="I239" s="687">
        <f>I241+I242+I243</f>
        <v>143674.1</v>
      </c>
      <c r="K239" s="726"/>
    </row>
    <row r="240" spans="1:11" ht="17.25" customHeight="1" x14ac:dyDescent="0.25">
      <c r="A240" s="676"/>
      <c r="B240" s="675"/>
      <c r="C240" s="314"/>
      <c r="D240" s="675"/>
      <c r="E240" s="314"/>
      <c r="F240" s="314"/>
      <c r="G240" s="705"/>
      <c r="H240" s="695"/>
      <c r="I240" s="682"/>
      <c r="K240" s="726"/>
    </row>
    <row r="241" spans="1:11" ht="17.25" customHeight="1" x14ac:dyDescent="0.25">
      <c r="A241" s="676"/>
      <c r="B241" s="675"/>
      <c r="C241" s="314"/>
      <c r="D241" s="675"/>
      <c r="E241" s="314"/>
      <c r="F241" s="314"/>
      <c r="G241" s="286" t="s">
        <v>4</v>
      </c>
      <c r="H241" s="667">
        <v>148327.20000000001</v>
      </c>
      <c r="I241" s="668">
        <f>I246</f>
        <v>97927.2</v>
      </c>
      <c r="K241" s="726"/>
    </row>
    <row r="242" spans="1:11" ht="17.25" customHeight="1" x14ac:dyDescent="0.25">
      <c r="A242" s="676"/>
      <c r="B242" s="675"/>
      <c r="C242" s="314"/>
      <c r="D242" s="675"/>
      <c r="E242" s="314"/>
      <c r="F242" s="314"/>
      <c r="G242" s="286" t="s">
        <v>3</v>
      </c>
      <c r="H242" s="667">
        <f>H247</f>
        <v>57682.8</v>
      </c>
      <c r="I242" s="668">
        <f>I247</f>
        <v>38082.800000000003</v>
      </c>
      <c r="K242" s="726"/>
    </row>
    <row r="243" spans="1:11" ht="17.25" customHeight="1" x14ac:dyDescent="0.25">
      <c r="A243" s="673"/>
      <c r="B243" s="669"/>
      <c r="C243" s="309"/>
      <c r="D243" s="669"/>
      <c r="E243" s="309"/>
      <c r="F243" s="309"/>
      <c r="G243" s="286" t="s">
        <v>2</v>
      </c>
      <c r="H243" s="667">
        <v>10586.2</v>
      </c>
      <c r="I243" s="668">
        <f>I248+I251</f>
        <v>7664.1</v>
      </c>
      <c r="K243" s="726"/>
    </row>
    <row r="244" spans="1:11" ht="18" customHeight="1" outlineLevel="1" x14ac:dyDescent="0.25">
      <c r="A244" s="686" t="s">
        <v>1125</v>
      </c>
      <c r="B244" s="685" t="s">
        <v>1124</v>
      </c>
      <c r="C244" s="716"/>
      <c r="D244" s="685" t="s">
        <v>1114</v>
      </c>
      <c r="E244" s="671"/>
      <c r="F244" s="689"/>
      <c r="G244" s="693" t="s">
        <v>408</v>
      </c>
      <c r="H244" s="687">
        <f>H246+H247+H248</f>
        <v>208090.9</v>
      </c>
      <c r="I244" s="687">
        <f>I246+I247+I248</f>
        <v>137383.79999999999</v>
      </c>
    </row>
    <row r="245" spans="1:11" ht="10.5" customHeight="1" outlineLevel="1" x14ac:dyDescent="0.25">
      <c r="A245" s="686"/>
      <c r="B245" s="685"/>
      <c r="C245" s="716"/>
      <c r="D245" s="685"/>
      <c r="E245" s="671"/>
      <c r="F245" s="768"/>
      <c r="G245" s="696"/>
      <c r="H245" s="695"/>
      <c r="I245" s="695"/>
    </row>
    <row r="246" spans="1:11" ht="21.75" customHeight="1" outlineLevel="1" x14ac:dyDescent="0.25">
      <c r="A246" s="686"/>
      <c r="B246" s="685"/>
      <c r="C246" s="716"/>
      <c r="D246" s="685"/>
      <c r="E246" s="671"/>
      <c r="F246" s="768"/>
      <c r="G246" s="722" t="s">
        <v>4</v>
      </c>
      <c r="H246" s="667">
        <v>148327.20000000001</v>
      </c>
      <c r="I246" s="668">
        <v>97927.2</v>
      </c>
    </row>
    <row r="247" spans="1:11" ht="23.25" customHeight="1" outlineLevel="1" x14ac:dyDescent="0.25">
      <c r="A247" s="686"/>
      <c r="B247" s="685"/>
      <c r="C247" s="716"/>
      <c r="D247" s="685"/>
      <c r="E247" s="671"/>
      <c r="F247" s="768"/>
      <c r="G247" s="722" t="s">
        <v>3</v>
      </c>
      <c r="H247" s="668">
        <v>57682.8</v>
      </c>
      <c r="I247" s="668">
        <v>38082.800000000003</v>
      </c>
    </row>
    <row r="248" spans="1:11" ht="17.25" customHeight="1" outlineLevel="1" x14ac:dyDescent="0.25">
      <c r="A248" s="686"/>
      <c r="B248" s="685"/>
      <c r="C248" s="716"/>
      <c r="D248" s="685"/>
      <c r="E248" s="671"/>
      <c r="F248" s="684"/>
      <c r="G248" s="722" t="s">
        <v>2</v>
      </c>
      <c r="H248" s="668">
        <v>2080.9</v>
      </c>
      <c r="I248" s="668">
        <f>1373.8</f>
        <v>1373.8</v>
      </c>
    </row>
    <row r="249" spans="1:11" ht="15" customHeight="1" outlineLevel="1" x14ac:dyDescent="0.25">
      <c r="A249" s="686"/>
      <c r="B249" s="693" t="s">
        <v>1123</v>
      </c>
      <c r="C249" s="320" t="s">
        <v>17</v>
      </c>
      <c r="D249" s="685" t="s">
        <v>1114</v>
      </c>
      <c r="E249" s="674" t="s">
        <v>1004</v>
      </c>
      <c r="F249" s="725"/>
      <c r="G249" s="688"/>
      <c r="H249" s="687"/>
      <c r="I249" s="687"/>
    </row>
    <row r="250" spans="1:11" ht="111.75" customHeight="1" outlineLevel="1" x14ac:dyDescent="0.25">
      <c r="A250" s="686"/>
      <c r="B250" s="696"/>
      <c r="C250" s="309"/>
      <c r="D250" s="685"/>
      <c r="E250" s="673"/>
      <c r="F250" s="725"/>
      <c r="G250" s="683"/>
      <c r="H250" s="682"/>
      <c r="I250" s="682"/>
    </row>
    <row r="251" spans="1:11" ht="87.75" customHeight="1" outlineLevel="1" x14ac:dyDescent="0.25">
      <c r="A251" s="747" t="s">
        <v>1122</v>
      </c>
      <c r="B251" s="722" t="s">
        <v>1121</v>
      </c>
      <c r="C251" s="274"/>
      <c r="D251" s="722" t="s">
        <v>1114</v>
      </c>
      <c r="E251" s="723"/>
      <c r="F251" s="775"/>
      <c r="G251" s="722" t="s">
        <v>984</v>
      </c>
      <c r="H251" s="668">
        <v>8505.2999999999993</v>
      </c>
      <c r="I251" s="668">
        <v>6290.3</v>
      </c>
    </row>
    <row r="252" spans="1:11" ht="15" customHeight="1" outlineLevel="1" x14ac:dyDescent="0.25">
      <c r="A252" s="686"/>
      <c r="B252" s="693" t="s">
        <v>1120</v>
      </c>
      <c r="C252" s="320" t="s">
        <v>17</v>
      </c>
      <c r="D252" s="685" t="s">
        <v>1114</v>
      </c>
      <c r="E252" s="674" t="s">
        <v>1004</v>
      </c>
      <c r="F252" s="725"/>
      <c r="G252" s="718"/>
      <c r="H252" s="717"/>
      <c r="I252" s="717"/>
    </row>
    <row r="253" spans="1:11" ht="83.25" customHeight="1" outlineLevel="1" x14ac:dyDescent="0.25">
      <c r="A253" s="686"/>
      <c r="B253" s="696"/>
      <c r="C253" s="309"/>
      <c r="D253" s="685"/>
      <c r="E253" s="673"/>
      <c r="F253" s="725"/>
      <c r="G253" s="718"/>
      <c r="H253" s="717"/>
      <c r="I253" s="717"/>
    </row>
    <row r="254" spans="1:11" ht="15.75" customHeight="1" x14ac:dyDescent="0.25">
      <c r="A254" s="674" t="s">
        <v>1119</v>
      </c>
      <c r="B254" s="672" t="s">
        <v>1118</v>
      </c>
      <c r="C254" s="320" t="s">
        <v>642</v>
      </c>
      <c r="D254" s="739" t="s">
        <v>1117</v>
      </c>
      <c r="E254" s="320" t="s">
        <v>642</v>
      </c>
      <c r="F254" s="320" t="s">
        <v>642</v>
      </c>
      <c r="G254" s="707" t="s">
        <v>408</v>
      </c>
      <c r="H254" s="706">
        <f>H257+H258+H259</f>
        <v>146730.1</v>
      </c>
      <c r="I254" s="687">
        <f>I258+I259+I257</f>
        <v>175897.1</v>
      </c>
      <c r="K254" s="726"/>
    </row>
    <row r="255" spans="1:11" ht="17.25" customHeight="1" x14ac:dyDescent="0.25">
      <c r="A255" s="676"/>
      <c r="B255" s="675"/>
      <c r="C255" s="314"/>
      <c r="D255" s="734"/>
      <c r="E255" s="314"/>
      <c r="F255" s="314"/>
      <c r="G255" s="738"/>
      <c r="H255" s="737"/>
      <c r="I255" s="736"/>
      <c r="K255" s="726"/>
    </row>
    <row r="256" spans="1:11" ht="15.75" customHeight="1" x14ac:dyDescent="0.25">
      <c r="A256" s="676"/>
      <c r="B256" s="675"/>
      <c r="C256" s="314"/>
      <c r="D256" s="734"/>
      <c r="E256" s="314"/>
      <c r="F256" s="314"/>
      <c r="G256" s="705"/>
      <c r="H256" s="695"/>
      <c r="I256" s="682"/>
      <c r="K256" s="726"/>
    </row>
    <row r="257" spans="1:11" ht="15.75" customHeight="1" x14ac:dyDescent="0.25">
      <c r="A257" s="676"/>
      <c r="B257" s="675"/>
      <c r="C257" s="314"/>
      <c r="D257" s="734"/>
      <c r="E257" s="314"/>
      <c r="F257" s="314"/>
      <c r="G257" s="394" t="s">
        <v>4</v>
      </c>
      <c r="H257" s="724">
        <v>60082.6</v>
      </c>
      <c r="I257" s="708">
        <f>I261</f>
        <v>43200</v>
      </c>
      <c r="K257" s="726"/>
    </row>
    <row r="258" spans="1:11" ht="15.75" customHeight="1" x14ac:dyDescent="0.25">
      <c r="A258" s="676"/>
      <c r="B258" s="675"/>
      <c r="C258" s="314"/>
      <c r="D258" s="734"/>
      <c r="E258" s="314"/>
      <c r="F258" s="314"/>
      <c r="G258" s="394" t="s">
        <v>3</v>
      </c>
      <c r="H258" s="724">
        <v>50898</v>
      </c>
      <c r="I258" s="708">
        <f>I262+I273+I292</f>
        <v>92546.2</v>
      </c>
      <c r="K258" s="726"/>
    </row>
    <row r="259" spans="1:11" ht="15.75" customHeight="1" x14ac:dyDescent="0.25">
      <c r="A259" s="673"/>
      <c r="B259" s="669"/>
      <c r="C259" s="309"/>
      <c r="D259" s="732"/>
      <c r="E259" s="309"/>
      <c r="F259" s="309"/>
      <c r="G259" s="394" t="s">
        <v>2</v>
      </c>
      <c r="H259" s="724">
        <v>35749.5</v>
      </c>
      <c r="I259" s="708">
        <f>I263+I274+I277+I293</f>
        <v>40150.9</v>
      </c>
      <c r="K259" s="726"/>
    </row>
    <row r="260" spans="1:11" ht="21" customHeight="1" outlineLevel="1" x14ac:dyDescent="0.25">
      <c r="A260" s="674" t="s">
        <v>1116</v>
      </c>
      <c r="B260" s="672" t="s">
        <v>1115</v>
      </c>
      <c r="C260" s="320"/>
      <c r="D260" s="672" t="s">
        <v>1114</v>
      </c>
      <c r="E260" s="320"/>
      <c r="F260" s="689"/>
      <c r="G260" s="286" t="s">
        <v>408</v>
      </c>
      <c r="H260" s="668">
        <f>H263+H262+H261</f>
        <v>130552.20000000001</v>
      </c>
      <c r="I260" s="668">
        <f>I263+I262+I261</f>
        <v>152661</v>
      </c>
    </row>
    <row r="261" spans="1:11" ht="21" customHeight="1" outlineLevel="1" x14ac:dyDescent="0.25">
      <c r="A261" s="676"/>
      <c r="B261" s="675"/>
      <c r="C261" s="314"/>
      <c r="D261" s="675"/>
      <c r="E261" s="314"/>
      <c r="F261" s="768"/>
      <c r="G261" s="286" t="s">
        <v>4</v>
      </c>
      <c r="H261" s="668">
        <v>60082.6</v>
      </c>
      <c r="I261" s="668">
        <v>43200</v>
      </c>
    </row>
    <row r="262" spans="1:11" ht="20.25" customHeight="1" outlineLevel="1" x14ac:dyDescent="0.25">
      <c r="A262" s="676"/>
      <c r="B262" s="675"/>
      <c r="C262" s="314"/>
      <c r="D262" s="675"/>
      <c r="E262" s="314"/>
      <c r="F262" s="768"/>
      <c r="G262" s="286" t="s">
        <v>3</v>
      </c>
      <c r="H262" s="668">
        <v>42039.3</v>
      </c>
      <c r="I262" s="668">
        <f>154+16800+53673.5+19361.3-I273</f>
        <v>83687.5</v>
      </c>
    </row>
    <row r="263" spans="1:11" ht="60" customHeight="1" outlineLevel="1" x14ac:dyDescent="0.25">
      <c r="A263" s="673"/>
      <c r="B263" s="669"/>
      <c r="C263" s="309"/>
      <c r="D263" s="669"/>
      <c r="E263" s="309"/>
      <c r="F263" s="684"/>
      <c r="G263" s="722" t="s">
        <v>2</v>
      </c>
      <c r="H263" s="668">
        <v>28430.3</v>
      </c>
      <c r="I263" s="668">
        <f>1224.5+5963.7+2151.3+30285.4-I274-I277</f>
        <v>25773.500000000004</v>
      </c>
    </row>
    <row r="264" spans="1:11" ht="15" customHeight="1" outlineLevel="1" x14ac:dyDescent="0.25">
      <c r="A264" s="686"/>
      <c r="B264" s="693" t="s">
        <v>1113</v>
      </c>
      <c r="C264" s="320" t="s">
        <v>21</v>
      </c>
      <c r="D264" s="685" t="s">
        <v>1112</v>
      </c>
      <c r="E264" s="674" t="s">
        <v>1108</v>
      </c>
      <c r="F264" s="689" t="s">
        <v>1111</v>
      </c>
      <c r="G264" s="688"/>
      <c r="H264" s="687"/>
      <c r="I264" s="687"/>
    </row>
    <row r="265" spans="1:11" ht="72" customHeight="1" outlineLevel="1" x14ac:dyDescent="0.25">
      <c r="A265" s="686"/>
      <c r="B265" s="696"/>
      <c r="C265" s="309"/>
      <c r="D265" s="685"/>
      <c r="E265" s="673"/>
      <c r="F265" s="684"/>
      <c r="G265" s="683"/>
      <c r="H265" s="682"/>
      <c r="I265" s="682"/>
    </row>
    <row r="266" spans="1:11" ht="15" customHeight="1" outlineLevel="1" x14ac:dyDescent="0.25">
      <c r="A266" s="686"/>
      <c r="B266" s="689" t="s">
        <v>1110</v>
      </c>
      <c r="C266" s="320" t="s">
        <v>21</v>
      </c>
      <c r="D266" s="685" t="s">
        <v>1109</v>
      </c>
      <c r="E266" s="674" t="s">
        <v>1108</v>
      </c>
      <c r="F266" s="714" t="s">
        <v>1107</v>
      </c>
      <c r="G266" s="688"/>
      <c r="H266" s="687"/>
      <c r="I266" s="687"/>
    </row>
    <row r="267" spans="1:11" ht="102" customHeight="1" outlineLevel="1" x14ac:dyDescent="0.25">
      <c r="A267" s="686"/>
      <c r="B267" s="684"/>
      <c r="C267" s="309"/>
      <c r="D267" s="685"/>
      <c r="E267" s="673"/>
      <c r="F267" s="714"/>
      <c r="G267" s="683"/>
      <c r="H267" s="682"/>
      <c r="I267" s="682"/>
    </row>
    <row r="268" spans="1:11" ht="15.75" customHeight="1" outlineLevel="1" x14ac:dyDescent="0.25">
      <c r="A268" s="674" t="s">
        <v>1106</v>
      </c>
      <c r="B268" s="672" t="s">
        <v>1105</v>
      </c>
      <c r="C268" s="313"/>
      <c r="D268" s="672" t="s">
        <v>1097</v>
      </c>
      <c r="E268" s="674"/>
      <c r="F268" s="689"/>
      <c r="G268" s="718" t="s">
        <v>408</v>
      </c>
      <c r="H268" s="717">
        <f>H273+H274</f>
        <v>7001.4000000000005</v>
      </c>
      <c r="I268" s="717">
        <f>I273+I274</f>
        <v>7001.4000000000005</v>
      </c>
    </row>
    <row r="269" spans="1:11" ht="6" customHeight="1" outlineLevel="1" x14ac:dyDescent="0.25">
      <c r="A269" s="676"/>
      <c r="B269" s="675"/>
      <c r="C269" s="316"/>
      <c r="D269" s="675"/>
      <c r="E269" s="676"/>
      <c r="F269" s="768"/>
      <c r="G269" s="718"/>
      <c r="H269" s="717"/>
      <c r="I269" s="717"/>
    </row>
    <row r="270" spans="1:11" ht="5.25" customHeight="1" outlineLevel="1" x14ac:dyDescent="0.25">
      <c r="A270" s="676"/>
      <c r="B270" s="675"/>
      <c r="C270" s="316"/>
      <c r="D270" s="675"/>
      <c r="E270" s="676"/>
      <c r="F270" s="768"/>
      <c r="G270" s="718"/>
      <c r="H270" s="717"/>
      <c r="I270" s="717"/>
    </row>
    <row r="271" spans="1:11" ht="3.75" customHeight="1" outlineLevel="1" x14ac:dyDescent="0.25">
      <c r="A271" s="676"/>
      <c r="B271" s="675"/>
      <c r="C271" s="316"/>
      <c r="D271" s="675"/>
      <c r="E271" s="676"/>
      <c r="F271" s="768"/>
      <c r="G271" s="718"/>
      <c r="H271" s="717"/>
      <c r="I271" s="717"/>
    </row>
    <row r="272" spans="1:11" ht="9.75" customHeight="1" outlineLevel="1" x14ac:dyDescent="0.25">
      <c r="A272" s="676"/>
      <c r="B272" s="675"/>
      <c r="C272" s="316"/>
      <c r="D272" s="675"/>
      <c r="E272" s="676"/>
      <c r="F272" s="768"/>
      <c r="G272" s="718"/>
      <c r="H272" s="717"/>
      <c r="I272" s="717"/>
    </row>
    <row r="273" spans="1:9" ht="19.5" customHeight="1" outlineLevel="1" x14ac:dyDescent="0.25">
      <c r="A273" s="676"/>
      <c r="B273" s="675"/>
      <c r="C273" s="316"/>
      <c r="D273" s="675"/>
      <c r="E273" s="676"/>
      <c r="F273" s="768"/>
      <c r="G273" s="774" t="s">
        <v>3</v>
      </c>
      <c r="H273" s="772">
        <v>6301.3</v>
      </c>
      <c r="I273" s="668">
        <v>6301.3</v>
      </c>
    </row>
    <row r="274" spans="1:9" ht="40.5" customHeight="1" outlineLevel="1" x14ac:dyDescent="0.25">
      <c r="A274" s="673"/>
      <c r="B274" s="669"/>
      <c r="C274" s="308"/>
      <c r="D274" s="669"/>
      <c r="E274" s="673"/>
      <c r="F274" s="684"/>
      <c r="G274" s="773" t="s">
        <v>2</v>
      </c>
      <c r="H274" s="772">
        <v>700.1</v>
      </c>
      <c r="I274" s="668">
        <v>700.1</v>
      </c>
    </row>
    <row r="275" spans="1:9" ht="15" customHeight="1" outlineLevel="1" x14ac:dyDescent="0.25">
      <c r="A275" s="686"/>
      <c r="B275" s="693" t="s">
        <v>1104</v>
      </c>
      <c r="C275" s="320" t="s">
        <v>17</v>
      </c>
      <c r="D275" s="685" t="s">
        <v>1097</v>
      </c>
      <c r="E275" s="674" t="s">
        <v>1004</v>
      </c>
      <c r="F275" s="771"/>
      <c r="G275" s="688"/>
      <c r="H275" s="687"/>
      <c r="I275" s="687"/>
    </row>
    <row r="276" spans="1:9" ht="71.25" customHeight="1" outlineLevel="1" x14ac:dyDescent="0.25">
      <c r="A276" s="686"/>
      <c r="B276" s="696"/>
      <c r="C276" s="309"/>
      <c r="D276" s="685"/>
      <c r="E276" s="673"/>
      <c r="F276" s="684"/>
      <c r="G276" s="683"/>
      <c r="H276" s="682"/>
      <c r="I276" s="682"/>
    </row>
    <row r="277" spans="1:9" ht="90" customHeight="1" outlineLevel="1" x14ac:dyDescent="0.25">
      <c r="A277" s="769" t="s">
        <v>1103</v>
      </c>
      <c r="B277" s="770" t="s">
        <v>1102</v>
      </c>
      <c r="C277" s="284"/>
      <c r="D277" s="770" t="s">
        <v>1097</v>
      </c>
      <c r="E277" s="769"/>
      <c r="F277" s="710"/>
      <c r="G277" s="722" t="s">
        <v>984</v>
      </c>
      <c r="H277" s="668">
        <v>6335</v>
      </c>
      <c r="I277" s="668">
        <v>13151.3</v>
      </c>
    </row>
    <row r="278" spans="1:9" ht="15" customHeight="1" outlineLevel="1" x14ac:dyDescent="0.25">
      <c r="A278" s="686"/>
      <c r="B278" s="693" t="s">
        <v>1101</v>
      </c>
      <c r="C278" s="320" t="s">
        <v>17</v>
      </c>
      <c r="D278" s="685" t="s">
        <v>1097</v>
      </c>
      <c r="E278" s="674" t="s">
        <v>1004</v>
      </c>
      <c r="F278" s="689"/>
      <c r="G278" s="688"/>
      <c r="H278" s="687"/>
      <c r="I278" s="687"/>
    </row>
    <row r="279" spans="1:9" ht="74.25" customHeight="1" outlineLevel="1" x14ac:dyDescent="0.25">
      <c r="A279" s="686"/>
      <c r="B279" s="696"/>
      <c r="C279" s="309"/>
      <c r="D279" s="685"/>
      <c r="E279" s="673"/>
      <c r="F279" s="684"/>
      <c r="G279" s="683"/>
      <c r="H279" s="682"/>
      <c r="I279" s="682"/>
    </row>
    <row r="280" spans="1:9" ht="15" outlineLevel="1" x14ac:dyDescent="0.25">
      <c r="A280" s="686" t="s">
        <v>1100</v>
      </c>
      <c r="B280" s="685" t="s">
        <v>1099</v>
      </c>
      <c r="C280" s="716"/>
      <c r="D280" s="685" t="s">
        <v>1097</v>
      </c>
      <c r="E280" s="671"/>
      <c r="F280" s="725"/>
      <c r="G280" s="688"/>
      <c r="H280" s="719"/>
      <c r="I280" s="719"/>
    </row>
    <row r="281" spans="1:9" ht="15" outlineLevel="1" x14ac:dyDescent="0.25">
      <c r="A281" s="686"/>
      <c r="B281" s="685"/>
      <c r="C281" s="716"/>
      <c r="D281" s="685"/>
      <c r="E281" s="671"/>
      <c r="F281" s="725"/>
      <c r="G281" s="720"/>
      <c r="H281" s="719"/>
      <c r="I281" s="719"/>
    </row>
    <row r="282" spans="1:9" ht="15" outlineLevel="1" x14ac:dyDescent="0.25">
      <c r="A282" s="686"/>
      <c r="B282" s="685"/>
      <c r="C282" s="716"/>
      <c r="D282" s="685"/>
      <c r="E282" s="671"/>
      <c r="F282" s="725"/>
      <c r="G282" s="720"/>
      <c r="H282" s="719"/>
      <c r="I282" s="719"/>
    </row>
    <row r="283" spans="1:9" ht="15" outlineLevel="1" x14ac:dyDescent="0.25">
      <c r="A283" s="686"/>
      <c r="B283" s="685"/>
      <c r="C283" s="716"/>
      <c r="D283" s="685"/>
      <c r="E283" s="671"/>
      <c r="F283" s="725"/>
      <c r="G283" s="720"/>
      <c r="H283" s="719"/>
      <c r="I283" s="719"/>
    </row>
    <row r="284" spans="1:9" ht="30" customHeight="1" outlineLevel="1" x14ac:dyDescent="0.25">
      <c r="A284" s="686"/>
      <c r="B284" s="685"/>
      <c r="C284" s="716"/>
      <c r="D284" s="685"/>
      <c r="E284" s="671"/>
      <c r="F284" s="725"/>
      <c r="G284" s="683"/>
      <c r="H284" s="719"/>
      <c r="I284" s="719"/>
    </row>
    <row r="285" spans="1:9" ht="15" customHeight="1" outlineLevel="1" x14ac:dyDescent="0.25">
      <c r="A285" s="686"/>
      <c r="B285" s="693" t="s">
        <v>1098</v>
      </c>
      <c r="C285" s="320" t="s">
        <v>21</v>
      </c>
      <c r="D285" s="685" t="s">
        <v>1097</v>
      </c>
      <c r="E285" s="730">
        <v>44834</v>
      </c>
      <c r="F285" s="689" t="s">
        <v>1096</v>
      </c>
      <c r="G285" s="688"/>
      <c r="H285" s="687"/>
      <c r="I285" s="687"/>
    </row>
    <row r="286" spans="1:9" ht="72.75" customHeight="1" outlineLevel="1" x14ac:dyDescent="0.25">
      <c r="A286" s="686"/>
      <c r="B286" s="696"/>
      <c r="C286" s="309"/>
      <c r="D286" s="685"/>
      <c r="E286" s="673"/>
      <c r="F286" s="684"/>
      <c r="G286" s="683"/>
      <c r="H286" s="682"/>
      <c r="I286" s="682"/>
    </row>
    <row r="287" spans="1:9" ht="18.75" customHeight="1" outlineLevel="1" x14ac:dyDescent="0.25">
      <c r="A287" s="700" t="s">
        <v>1095</v>
      </c>
      <c r="B287" s="693" t="s">
        <v>1094</v>
      </c>
      <c r="C287" s="320"/>
      <c r="D287" s="693" t="s">
        <v>1092</v>
      </c>
      <c r="E287" s="674"/>
      <c r="F287" s="689"/>
      <c r="G287" s="693"/>
      <c r="H287" s="687"/>
      <c r="I287" s="687"/>
    </row>
    <row r="288" spans="1:9" ht="27" customHeight="1" outlineLevel="1" x14ac:dyDescent="0.25">
      <c r="A288" s="731"/>
      <c r="B288" s="721"/>
      <c r="C288" s="314"/>
      <c r="D288" s="721"/>
      <c r="E288" s="676"/>
      <c r="F288" s="768"/>
      <c r="G288" s="767"/>
      <c r="H288" s="766"/>
      <c r="I288" s="766"/>
    </row>
    <row r="289" spans="1:9" ht="53.25" customHeight="1" outlineLevel="1" x14ac:dyDescent="0.25">
      <c r="A289" s="697"/>
      <c r="B289" s="696"/>
      <c r="C289" s="309"/>
      <c r="D289" s="696"/>
      <c r="E289" s="673"/>
      <c r="F289" s="684"/>
      <c r="G289" s="765"/>
      <c r="H289" s="764"/>
      <c r="I289" s="764"/>
    </row>
    <row r="290" spans="1:9" ht="91.5" customHeight="1" outlineLevel="1" x14ac:dyDescent="0.25">
      <c r="A290" s="713"/>
      <c r="B290" s="410" t="s">
        <v>1093</v>
      </c>
      <c r="C290" s="712" t="s">
        <v>17</v>
      </c>
      <c r="D290" s="410" t="s">
        <v>1092</v>
      </c>
      <c r="E290" s="744">
        <v>44926</v>
      </c>
      <c r="F290" s="710"/>
      <c r="G290" s="722"/>
      <c r="H290" s="668"/>
      <c r="I290" s="708"/>
    </row>
    <row r="291" spans="1:9" ht="30" customHeight="1" outlineLevel="1" x14ac:dyDescent="0.25">
      <c r="A291" s="674" t="s">
        <v>1091</v>
      </c>
      <c r="B291" s="672" t="s">
        <v>1090</v>
      </c>
      <c r="C291" s="320"/>
      <c r="D291" s="672" t="s">
        <v>1089</v>
      </c>
      <c r="E291" s="730"/>
      <c r="F291" s="763"/>
      <c r="G291" s="722" t="s">
        <v>1088</v>
      </c>
      <c r="H291" s="668">
        <f>H292+H293</f>
        <v>2841.5</v>
      </c>
      <c r="I291" s="708">
        <f>I292+I293</f>
        <v>3083.4</v>
      </c>
    </row>
    <row r="292" spans="1:9" ht="30" customHeight="1" outlineLevel="1" x14ac:dyDescent="0.25">
      <c r="A292" s="676"/>
      <c r="B292" s="675"/>
      <c r="C292" s="314"/>
      <c r="D292" s="675"/>
      <c r="E292" s="762"/>
      <c r="F292" s="761"/>
      <c r="G292" s="722" t="s">
        <v>3</v>
      </c>
      <c r="H292" s="668">
        <v>2557.4</v>
      </c>
      <c r="I292" s="708">
        <v>2557.4</v>
      </c>
    </row>
    <row r="293" spans="1:9" ht="38.25" customHeight="1" outlineLevel="1" x14ac:dyDescent="0.25">
      <c r="A293" s="673"/>
      <c r="B293" s="669"/>
      <c r="C293" s="309"/>
      <c r="D293" s="669"/>
      <c r="E293" s="760"/>
      <c r="F293" s="759"/>
      <c r="G293" s="722" t="s">
        <v>2</v>
      </c>
      <c r="H293" s="668">
        <v>284.10000000000002</v>
      </c>
      <c r="I293" s="708">
        <v>526</v>
      </c>
    </row>
    <row r="294" spans="1:9" ht="90" customHeight="1" outlineLevel="1" x14ac:dyDescent="0.25">
      <c r="A294" s="747"/>
      <c r="B294" s="722" t="s">
        <v>1087</v>
      </c>
      <c r="C294" s="712" t="s">
        <v>17</v>
      </c>
      <c r="D294" s="410" t="s">
        <v>1086</v>
      </c>
      <c r="E294" s="744">
        <v>44926</v>
      </c>
      <c r="F294" s="710"/>
      <c r="G294" s="722"/>
      <c r="H294" s="668"/>
      <c r="I294" s="708"/>
    </row>
    <row r="295" spans="1:9" ht="65.25" customHeight="1" outlineLevel="1" x14ac:dyDescent="0.25">
      <c r="A295" s="713"/>
      <c r="B295" s="410" t="s">
        <v>1085</v>
      </c>
      <c r="C295" s="712" t="s">
        <v>17</v>
      </c>
      <c r="D295" s="410" t="s">
        <v>1084</v>
      </c>
      <c r="E295" s="744">
        <v>44926</v>
      </c>
      <c r="F295" s="710"/>
      <c r="G295" s="722"/>
      <c r="H295" s="668"/>
      <c r="I295" s="708"/>
    </row>
    <row r="296" spans="1:9" ht="86.25" customHeight="1" x14ac:dyDescent="0.25">
      <c r="A296" s="758" t="s">
        <v>1083</v>
      </c>
      <c r="B296" s="757" t="s">
        <v>1082</v>
      </c>
      <c r="C296" s="755" t="s">
        <v>642</v>
      </c>
      <c r="D296" s="756" t="s">
        <v>1076</v>
      </c>
      <c r="E296" s="755" t="s">
        <v>642</v>
      </c>
      <c r="F296" s="755" t="s">
        <v>642</v>
      </c>
      <c r="G296" s="754"/>
      <c r="H296" s="752"/>
      <c r="I296" s="752"/>
    </row>
    <row r="297" spans="1:9" ht="39" customHeight="1" outlineLevel="1" x14ac:dyDescent="0.25">
      <c r="A297" s="686" t="s">
        <v>1081</v>
      </c>
      <c r="B297" s="753" t="s">
        <v>1080</v>
      </c>
      <c r="C297" s="716"/>
      <c r="D297" s="685" t="s">
        <v>1072</v>
      </c>
      <c r="E297" s="671"/>
      <c r="F297" s="725"/>
      <c r="G297" s="688"/>
      <c r="H297" s="719"/>
      <c r="I297" s="752"/>
    </row>
    <row r="298" spans="1:9" ht="15" customHeight="1" outlineLevel="1" x14ac:dyDescent="0.25">
      <c r="A298" s="686"/>
      <c r="B298" s="685"/>
      <c r="C298" s="716"/>
      <c r="D298" s="685"/>
      <c r="E298" s="671"/>
      <c r="F298" s="725"/>
      <c r="G298" s="720"/>
      <c r="H298" s="719"/>
      <c r="I298" s="702"/>
    </row>
    <row r="299" spans="1:9" ht="31.5" customHeight="1" outlineLevel="1" x14ac:dyDescent="0.25">
      <c r="A299" s="686"/>
      <c r="B299" s="685"/>
      <c r="C299" s="716"/>
      <c r="D299" s="685"/>
      <c r="E299" s="671"/>
      <c r="F299" s="725"/>
      <c r="G299" s="720"/>
      <c r="H299" s="719"/>
      <c r="I299" s="702"/>
    </row>
    <row r="300" spans="1:9" ht="6.75" customHeight="1" outlineLevel="1" x14ac:dyDescent="0.25">
      <c r="A300" s="686"/>
      <c r="B300" s="685"/>
      <c r="C300" s="716"/>
      <c r="D300" s="685"/>
      <c r="E300" s="671"/>
      <c r="F300" s="725"/>
      <c r="G300" s="720"/>
      <c r="H300" s="719"/>
      <c r="I300" s="702"/>
    </row>
    <row r="301" spans="1:9" ht="21.75" customHeight="1" outlineLevel="1" x14ac:dyDescent="0.25">
      <c r="A301" s="686"/>
      <c r="B301" s="685"/>
      <c r="C301" s="716"/>
      <c r="D301" s="685"/>
      <c r="E301" s="671"/>
      <c r="F301" s="725"/>
      <c r="G301" s="683"/>
      <c r="H301" s="719"/>
      <c r="I301" s="724"/>
    </row>
    <row r="302" spans="1:9" ht="15" outlineLevel="1" x14ac:dyDescent="0.25">
      <c r="A302" s="686"/>
      <c r="B302" s="693" t="s">
        <v>1079</v>
      </c>
      <c r="C302" s="320" t="s">
        <v>17</v>
      </c>
      <c r="D302" s="685" t="s">
        <v>1072</v>
      </c>
      <c r="E302" s="730">
        <v>44926</v>
      </c>
      <c r="F302" s="725"/>
      <c r="G302" s="688"/>
      <c r="H302" s="687"/>
      <c r="I302" s="687"/>
    </row>
    <row r="303" spans="1:9" ht="56.25" customHeight="1" outlineLevel="1" x14ac:dyDescent="0.25">
      <c r="A303" s="686"/>
      <c r="B303" s="696"/>
      <c r="C303" s="309"/>
      <c r="D303" s="685"/>
      <c r="E303" s="673"/>
      <c r="F303" s="725"/>
      <c r="G303" s="683"/>
      <c r="H303" s="682"/>
      <c r="I303" s="682"/>
    </row>
    <row r="304" spans="1:9" ht="87.75" customHeight="1" x14ac:dyDescent="0.25">
      <c r="A304" s="723" t="s">
        <v>1078</v>
      </c>
      <c r="B304" s="722" t="s">
        <v>1077</v>
      </c>
      <c r="C304" s="380" t="s">
        <v>642</v>
      </c>
      <c r="D304" s="741" t="s">
        <v>1076</v>
      </c>
      <c r="E304" s="380" t="s">
        <v>642</v>
      </c>
      <c r="F304" s="380" t="s">
        <v>642</v>
      </c>
      <c r="G304" s="286"/>
      <c r="H304" s="667"/>
      <c r="I304" s="667"/>
    </row>
    <row r="305" spans="1:14" ht="12" customHeight="1" outlineLevel="1" x14ac:dyDescent="0.25">
      <c r="A305" s="686" t="s">
        <v>1075</v>
      </c>
      <c r="B305" s="685" t="s">
        <v>1074</v>
      </c>
      <c r="C305" s="716"/>
      <c r="D305" s="685" t="s">
        <v>1072</v>
      </c>
      <c r="E305" s="671"/>
      <c r="F305" s="716"/>
      <c r="G305" s="688"/>
      <c r="H305" s="719"/>
      <c r="I305" s="719"/>
    </row>
    <row r="306" spans="1:14" ht="12" customHeight="1" outlineLevel="1" x14ac:dyDescent="0.25">
      <c r="A306" s="686"/>
      <c r="B306" s="685"/>
      <c r="C306" s="716"/>
      <c r="D306" s="685"/>
      <c r="E306" s="671"/>
      <c r="F306" s="716"/>
      <c r="G306" s="720"/>
      <c r="H306" s="719"/>
      <c r="I306" s="719"/>
    </row>
    <row r="307" spans="1:14" ht="12" customHeight="1" outlineLevel="1" x14ac:dyDescent="0.25">
      <c r="A307" s="686"/>
      <c r="B307" s="685"/>
      <c r="C307" s="716"/>
      <c r="D307" s="685"/>
      <c r="E307" s="671"/>
      <c r="F307" s="716"/>
      <c r="G307" s="720"/>
      <c r="H307" s="719"/>
      <c r="I307" s="719"/>
    </row>
    <row r="308" spans="1:14" ht="12" customHeight="1" outlineLevel="1" x14ac:dyDescent="0.25">
      <c r="A308" s="686"/>
      <c r="B308" s="685"/>
      <c r="C308" s="716"/>
      <c r="D308" s="685"/>
      <c r="E308" s="671"/>
      <c r="F308" s="716"/>
      <c r="G308" s="720"/>
      <c r="H308" s="719"/>
      <c r="I308" s="719"/>
    </row>
    <row r="309" spans="1:14" ht="34.5" customHeight="1" outlineLevel="1" x14ac:dyDescent="0.25">
      <c r="A309" s="686"/>
      <c r="B309" s="685"/>
      <c r="C309" s="716"/>
      <c r="D309" s="685"/>
      <c r="E309" s="671"/>
      <c r="F309" s="716"/>
      <c r="G309" s="683"/>
      <c r="H309" s="719"/>
      <c r="I309" s="719"/>
    </row>
    <row r="310" spans="1:14" ht="15" outlineLevel="1" x14ac:dyDescent="0.25">
      <c r="A310" s="686"/>
      <c r="B310" s="693" t="s">
        <v>1073</v>
      </c>
      <c r="C310" s="320" t="s">
        <v>17</v>
      </c>
      <c r="D310" s="685" t="s">
        <v>1072</v>
      </c>
      <c r="E310" s="730">
        <v>44926</v>
      </c>
      <c r="F310" s="716"/>
      <c r="G310" s="688"/>
      <c r="H310" s="687"/>
      <c r="I310" s="687"/>
    </row>
    <row r="311" spans="1:14" ht="56.25" customHeight="1" outlineLevel="1" x14ac:dyDescent="0.25">
      <c r="A311" s="686"/>
      <c r="B311" s="696"/>
      <c r="C311" s="309"/>
      <c r="D311" s="685"/>
      <c r="E311" s="673"/>
      <c r="F311" s="716"/>
      <c r="G311" s="683"/>
      <c r="H311" s="682"/>
      <c r="I311" s="682"/>
    </row>
    <row r="312" spans="1:14" ht="30.75" customHeight="1" x14ac:dyDescent="0.25">
      <c r="A312" s="674" t="s">
        <v>1071</v>
      </c>
      <c r="B312" s="740" t="s">
        <v>1070</v>
      </c>
      <c r="C312" s="320" t="s">
        <v>642</v>
      </c>
      <c r="D312" s="739" t="s">
        <v>1069</v>
      </c>
      <c r="E312" s="320" t="s">
        <v>642</v>
      </c>
      <c r="F312" s="320" t="s">
        <v>642</v>
      </c>
      <c r="G312" s="751" t="s">
        <v>408</v>
      </c>
      <c r="H312" s="717">
        <f>H315+H316</f>
        <v>38780</v>
      </c>
      <c r="I312" s="719">
        <f>I315+I316</f>
        <v>39575.699999999997</v>
      </c>
      <c r="K312" s="726"/>
    </row>
    <row r="313" spans="1:14" ht="26.25" customHeight="1" x14ac:dyDescent="0.25">
      <c r="A313" s="676"/>
      <c r="B313" s="735"/>
      <c r="C313" s="314"/>
      <c r="D313" s="734"/>
      <c r="E313" s="314"/>
      <c r="F313" s="314"/>
      <c r="G313" s="751"/>
      <c r="H313" s="717"/>
      <c r="I313" s="719"/>
      <c r="K313" s="726"/>
    </row>
    <row r="314" spans="1:14" ht="37.5" customHeight="1" x14ac:dyDescent="0.25">
      <c r="A314" s="676"/>
      <c r="B314" s="735"/>
      <c r="C314" s="314"/>
      <c r="D314" s="734"/>
      <c r="E314" s="314"/>
      <c r="F314" s="314"/>
      <c r="G314" s="751"/>
      <c r="H314" s="717"/>
      <c r="I314" s="719"/>
      <c r="K314" s="726"/>
    </row>
    <row r="315" spans="1:14" ht="22.5" customHeight="1" x14ac:dyDescent="0.25">
      <c r="A315" s="676"/>
      <c r="B315" s="735"/>
      <c r="C315" s="314"/>
      <c r="D315" s="734"/>
      <c r="E315" s="314"/>
      <c r="F315" s="314"/>
      <c r="G315" s="286" t="s">
        <v>3</v>
      </c>
      <c r="H315" s="667"/>
      <c r="I315" s="667"/>
      <c r="K315" s="726"/>
    </row>
    <row r="316" spans="1:14" ht="23.25" customHeight="1" x14ac:dyDescent="0.25">
      <c r="A316" s="673"/>
      <c r="B316" s="733"/>
      <c r="C316" s="309"/>
      <c r="D316" s="732"/>
      <c r="E316" s="309"/>
      <c r="F316" s="309"/>
      <c r="G316" s="286" t="s">
        <v>2</v>
      </c>
      <c r="H316" s="667">
        <v>38780</v>
      </c>
      <c r="I316" s="667">
        <f>I317+I321+I325+I328</f>
        <v>39575.699999999997</v>
      </c>
      <c r="K316" s="726"/>
    </row>
    <row r="317" spans="1:14" ht="30.75" customHeight="1" outlineLevel="1" x14ac:dyDescent="0.25">
      <c r="A317" s="686" t="s">
        <v>1068</v>
      </c>
      <c r="B317" s="750" t="s">
        <v>1067</v>
      </c>
      <c r="C317" s="716"/>
      <c r="D317" s="685" t="s">
        <v>1066</v>
      </c>
      <c r="E317" s="671"/>
      <c r="F317" s="365"/>
      <c r="G317" s="693" t="s">
        <v>984</v>
      </c>
      <c r="H317" s="687">
        <v>7030</v>
      </c>
      <c r="I317" s="687">
        <v>7447.3</v>
      </c>
    </row>
    <row r="318" spans="1:14" ht="75.75" customHeight="1" outlineLevel="1" x14ac:dyDescent="0.25">
      <c r="A318" s="686"/>
      <c r="B318" s="714"/>
      <c r="C318" s="716"/>
      <c r="D318" s="685"/>
      <c r="E318" s="671"/>
      <c r="F318" s="365"/>
      <c r="G318" s="696"/>
      <c r="H318" s="695"/>
      <c r="I318" s="695"/>
    </row>
    <row r="319" spans="1:14" ht="15" outlineLevel="1" x14ac:dyDescent="0.25">
      <c r="A319" s="686"/>
      <c r="B319" s="699" t="s">
        <v>1065</v>
      </c>
      <c r="C319" s="320" t="s">
        <v>17</v>
      </c>
      <c r="D319" s="685" t="s">
        <v>1064</v>
      </c>
      <c r="E319" s="730">
        <v>44926</v>
      </c>
      <c r="F319" s="365"/>
      <c r="G319" s="688"/>
      <c r="H319" s="687"/>
      <c r="I319" s="687"/>
    </row>
    <row r="320" spans="1:14" ht="87" customHeight="1" outlineLevel="1" x14ac:dyDescent="0.25">
      <c r="A320" s="686"/>
      <c r="B320" s="684"/>
      <c r="C320" s="309"/>
      <c r="D320" s="685"/>
      <c r="E320" s="673"/>
      <c r="F320" s="365"/>
      <c r="G320" s="683"/>
      <c r="H320" s="682"/>
      <c r="I320" s="682"/>
      <c r="N320" s="631"/>
    </row>
    <row r="321" spans="1:14" s="742" customFormat="1" ht="47.25" customHeight="1" outlineLevel="1" x14ac:dyDescent="0.25">
      <c r="A321" s="749" t="s">
        <v>1063</v>
      </c>
      <c r="B321" s="740" t="s">
        <v>1062</v>
      </c>
      <c r="C321" s="320"/>
      <c r="D321" s="672" t="s">
        <v>1061</v>
      </c>
      <c r="E321" s="674"/>
      <c r="F321" s="320"/>
      <c r="G321" s="693" t="s">
        <v>984</v>
      </c>
      <c r="H321" s="687">
        <v>7800</v>
      </c>
      <c r="I321" s="687">
        <v>7372.8</v>
      </c>
      <c r="J321" s="743"/>
      <c r="N321" s="743"/>
    </row>
    <row r="322" spans="1:14" s="742" customFormat="1" ht="21.75" customHeight="1" outlineLevel="1" x14ac:dyDescent="0.25">
      <c r="A322" s="676"/>
      <c r="B322" s="675"/>
      <c r="C322" s="314"/>
      <c r="D322" s="675"/>
      <c r="E322" s="676"/>
      <c r="F322" s="314"/>
      <c r="G322" s="721"/>
      <c r="H322" s="737"/>
      <c r="I322" s="737"/>
      <c r="J322" s="743"/>
    </row>
    <row r="323" spans="1:14" s="742" customFormat="1" ht="35.25" customHeight="1" outlineLevel="1" x14ac:dyDescent="0.25">
      <c r="A323" s="673"/>
      <c r="B323" s="669"/>
      <c r="C323" s="309"/>
      <c r="D323" s="669"/>
      <c r="E323" s="673"/>
      <c r="F323" s="309"/>
      <c r="G323" s="696"/>
      <c r="H323" s="695"/>
      <c r="I323" s="695"/>
      <c r="J323" s="743"/>
    </row>
    <row r="324" spans="1:14" s="742" customFormat="1" ht="100.5" customHeight="1" outlineLevel="1" x14ac:dyDescent="0.25">
      <c r="A324" s="747"/>
      <c r="B324" s="710" t="s">
        <v>1060</v>
      </c>
      <c r="C324" s="712" t="s">
        <v>17</v>
      </c>
      <c r="D324" s="722" t="s">
        <v>1059</v>
      </c>
      <c r="E324" s="744">
        <v>44926</v>
      </c>
      <c r="F324" s="380"/>
      <c r="G324" s="709"/>
      <c r="H324" s="708"/>
      <c r="I324" s="708"/>
      <c r="J324" s="743"/>
    </row>
    <row r="325" spans="1:14" s="742" customFormat="1" ht="30.75" customHeight="1" outlineLevel="1" x14ac:dyDescent="0.25">
      <c r="A325" s="748" t="s">
        <v>1058</v>
      </c>
      <c r="B325" s="699" t="s">
        <v>1057</v>
      </c>
      <c r="C325" s="320"/>
      <c r="D325" s="693" t="s">
        <v>1056</v>
      </c>
      <c r="E325" s="674"/>
      <c r="F325" s="313"/>
      <c r="G325" s="693" t="s">
        <v>984</v>
      </c>
      <c r="H325" s="687">
        <v>20000</v>
      </c>
      <c r="I325" s="687">
        <v>20805.599999999999</v>
      </c>
      <c r="J325" s="743"/>
    </row>
    <row r="326" spans="1:14" s="742" customFormat="1" ht="42.75" customHeight="1" outlineLevel="1" x14ac:dyDescent="0.25">
      <c r="A326" s="697"/>
      <c r="B326" s="684"/>
      <c r="C326" s="309"/>
      <c r="D326" s="696"/>
      <c r="E326" s="673"/>
      <c r="F326" s="308"/>
      <c r="G326" s="683"/>
      <c r="H326" s="695"/>
      <c r="I326" s="695"/>
      <c r="J326" s="743"/>
    </row>
    <row r="327" spans="1:14" s="742" customFormat="1" ht="56.25" customHeight="1" outlineLevel="1" x14ac:dyDescent="0.25">
      <c r="A327" s="747"/>
      <c r="B327" s="710" t="s">
        <v>1055</v>
      </c>
      <c r="C327" s="712" t="s">
        <v>17</v>
      </c>
      <c r="D327" s="745" t="s">
        <v>1054</v>
      </c>
      <c r="E327" s="744">
        <v>44926</v>
      </c>
      <c r="F327" s="380"/>
      <c r="G327" s="709"/>
      <c r="H327" s="708"/>
      <c r="I327" s="708"/>
      <c r="J327" s="743"/>
    </row>
    <row r="328" spans="1:14" s="742" customFormat="1" ht="56.25" customHeight="1" outlineLevel="1" x14ac:dyDescent="0.25">
      <c r="A328" s="746" t="s">
        <v>1053</v>
      </c>
      <c r="B328" s="710" t="s">
        <v>1052</v>
      </c>
      <c r="C328" s="712"/>
      <c r="D328" s="745" t="s">
        <v>1050</v>
      </c>
      <c r="E328" s="744"/>
      <c r="F328" s="380"/>
      <c r="G328" s="410" t="s">
        <v>984</v>
      </c>
      <c r="H328" s="708">
        <v>3950</v>
      </c>
      <c r="I328" s="708">
        <v>3950</v>
      </c>
      <c r="J328" s="743"/>
    </row>
    <row r="329" spans="1:14" s="742" customFormat="1" ht="65.25" customHeight="1" outlineLevel="1" x14ac:dyDescent="0.25">
      <c r="A329" s="746"/>
      <c r="B329" s="710" t="s">
        <v>1051</v>
      </c>
      <c r="C329" s="712" t="s">
        <v>17</v>
      </c>
      <c r="D329" s="745" t="s">
        <v>1050</v>
      </c>
      <c r="E329" s="744">
        <v>44926</v>
      </c>
      <c r="F329" s="380"/>
      <c r="G329" s="410"/>
      <c r="H329" s="708"/>
      <c r="I329" s="708"/>
      <c r="J329" s="743"/>
    </row>
    <row r="330" spans="1:14" ht="50.25" customHeight="1" x14ac:dyDescent="0.25">
      <c r="A330" s="723" t="s">
        <v>1049</v>
      </c>
      <c r="B330" s="722" t="s">
        <v>1048</v>
      </c>
      <c r="C330" s="380" t="s">
        <v>642</v>
      </c>
      <c r="D330" s="741" t="s">
        <v>1047</v>
      </c>
      <c r="E330" s="380" t="s">
        <v>642</v>
      </c>
      <c r="F330" s="380" t="s">
        <v>642</v>
      </c>
      <c r="G330" s="286"/>
      <c r="H330" s="667"/>
      <c r="I330" s="667"/>
    </row>
    <row r="331" spans="1:14" ht="13.5" customHeight="1" outlineLevel="1" x14ac:dyDescent="0.25">
      <c r="A331" s="686" t="s">
        <v>1046</v>
      </c>
      <c r="B331" s="685" t="s">
        <v>1045</v>
      </c>
      <c r="C331" s="716"/>
      <c r="D331" s="670" t="s">
        <v>1043</v>
      </c>
      <c r="E331" s="671"/>
      <c r="F331" s="716"/>
      <c r="G331" s="688"/>
      <c r="H331" s="719"/>
      <c r="I331" s="719"/>
    </row>
    <row r="332" spans="1:14" ht="13.5" customHeight="1" outlineLevel="1" x14ac:dyDescent="0.25">
      <c r="A332" s="686"/>
      <c r="B332" s="685"/>
      <c r="C332" s="716"/>
      <c r="D332" s="670"/>
      <c r="E332" s="671"/>
      <c r="F332" s="716"/>
      <c r="G332" s="720"/>
      <c r="H332" s="719"/>
      <c r="I332" s="719"/>
    </row>
    <row r="333" spans="1:14" ht="13.5" customHeight="1" outlineLevel="1" x14ac:dyDescent="0.25">
      <c r="A333" s="686"/>
      <c r="B333" s="685"/>
      <c r="C333" s="716"/>
      <c r="D333" s="670"/>
      <c r="E333" s="671"/>
      <c r="F333" s="716"/>
      <c r="G333" s="720"/>
      <c r="H333" s="719"/>
      <c r="I333" s="719"/>
    </row>
    <row r="334" spans="1:14" ht="18.75" customHeight="1" outlineLevel="1" x14ac:dyDescent="0.25">
      <c r="A334" s="686"/>
      <c r="B334" s="685"/>
      <c r="C334" s="716"/>
      <c r="D334" s="670"/>
      <c r="E334" s="671"/>
      <c r="F334" s="716"/>
      <c r="G334" s="720"/>
      <c r="H334" s="719"/>
      <c r="I334" s="719"/>
    </row>
    <row r="335" spans="1:14" ht="3.75" customHeight="1" outlineLevel="1" x14ac:dyDescent="0.25">
      <c r="A335" s="686"/>
      <c r="B335" s="685"/>
      <c r="C335" s="716"/>
      <c r="D335" s="670"/>
      <c r="E335" s="671"/>
      <c r="F335" s="716"/>
      <c r="G335" s="683"/>
      <c r="H335" s="719"/>
      <c r="I335" s="719"/>
    </row>
    <row r="336" spans="1:14" ht="15" customHeight="1" outlineLevel="1" x14ac:dyDescent="0.25">
      <c r="A336" s="686"/>
      <c r="B336" s="693" t="s">
        <v>1044</v>
      </c>
      <c r="C336" s="320" t="s">
        <v>21</v>
      </c>
      <c r="D336" s="670" t="s">
        <v>1043</v>
      </c>
      <c r="E336" s="730">
        <v>44742</v>
      </c>
      <c r="F336" s="689" t="s">
        <v>1042</v>
      </c>
      <c r="G336" s="688"/>
      <c r="H336" s="687"/>
      <c r="I336" s="687"/>
    </row>
    <row r="337" spans="1:11" ht="41.25" customHeight="1" outlineLevel="1" x14ac:dyDescent="0.25">
      <c r="A337" s="686"/>
      <c r="B337" s="696"/>
      <c r="C337" s="309"/>
      <c r="D337" s="670"/>
      <c r="E337" s="673"/>
      <c r="F337" s="684"/>
      <c r="G337" s="683"/>
      <c r="H337" s="682"/>
      <c r="I337" s="682"/>
    </row>
    <row r="338" spans="1:11" ht="9.75" customHeight="1" x14ac:dyDescent="0.25">
      <c r="A338" s="674" t="s">
        <v>1041</v>
      </c>
      <c r="B338" s="740" t="s">
        <v>1040</v>
      </c>
      <c r="C338" s="320" t="s">
        <v>642</v>
      </c>
      <c r="D338" s="739" t="s">
        <v>1026</v>
      </c>
      <c r="E338" s="320" t="s">
        <v>642</v>
      </c>
      <c r="F338" s="320" t="s">
        <v>642</v>
      </c>
      <c r="G338" s="707" t="s">
        <v>408</v>
      </c>
      <c r="H338" s="706">
        <v>21317.5</v>
      </c>
      <c r="I338" s="687">
        <f>I342</f>
        <v>13000</v>
      </c>
      <c r="K338" s="726"/>
    </row>
    <row r="339" spans="1:11" ht="9.75" customHeight="1" x14ac:dyDescent="0.25">
      <c r="A339" s="676"/>
      <c r="B339" s="735"/>
      <c r="C339" s="314"/>
      <c r="D339" s="734"/>
      <c r="E339" s="314"/>
      <c r="F339" s="314"/>
      <c r="G339" s="738"/>
      <c r="H339" s="737"/>
      <c r="I339" s="736"/>
      <c r="K339" s="726"/>
    </row>
    <row r="340" spans="1:11" ht="18" customHeight="1" x14ac:dyDescent="0.25">
      <c r="A340" s="676"/>
      <c r="B340" s="735"/>
      <c r="C340" s="314"/>
      <c r="D340" s="734"/>
      <c r="E340" s="314"/>
      <c r="F340" s="314"/>
      <c r="G340" s="738"/>
      <c r="H340" s="737"/>
      <c r="I340" s="736"/>
      <c r="K340" s="726"/>
    </row>
    <row r="341" spans="1:11" ht="35.25" customHeight="1" x14ac:dyDescent="0.25">
      <c r="A341" s="676"/>
      <c r="B341" s="735"/>
      <c r="C341" s="314"/>
      <c r="D341" s="734"/>
      <c r="E341" s="314"/>
      <c r="F341" s="314"/>
      <c r="G341" s="705"/>
      <c r="H341" s="695"/>
      <c r="I341" s="682"/>
      <c r="K341" s="726"/>
    </row>
    <row r="342" spans="1:11" ht="24.75" customHeight="1" x14ac:dyDescent="0.25">
      <c r="A342" s="673"/>
      <c r="B342" s="733"/>
      <c r="C342" s="309"/>
      <c r="D342" s="732"/>
      <c r="E342" s="309"/>
      <c r="F342" s="309"/>
      <c r="G342" s="704" t="s">
        <v>2</v>
      </c>
      <c r="H342" s="702">
        <v>21317.5</v>
      </c>
      <c r="I342" s="702">
        <f>I343</f>
        <v>13000</v>
      </c>
      <c r="K342" s="726"/>
    </row>
    <row r="343" spans="1:11" ht="21" customHeight="1" outlineLevel="1" x14ac:dyDescent="0.25">
      <c r="A343" s="700" t="s">
        <v>1039</v>
      </c>
      <c r="B343" s="693" t="s">
        <v>1038</v>
      </c>
      <c r="C343" s="313"/>
      <c r="D343" s="672" t="s">
        <v>987</v>
      </c>
      <c r="E343" s="674"/>
      <c r="F343" s="320"/>
      <c r="G343" s="693" t="s">
        <v>984</v>
      </c>
      <c r="H343" s="687">
        <v>21317.5</v>
      </c>
      <c r="I343" s="687">
        <v>13000</v>
      </c>
    </row>
    <row r="344" spans="1:11" ht="48.75" customHeight="1" outlineLevel="1" x14ac:dyDescent="0.25">
      <c r="A344" s="731"/>
      <c r="B344" s="721"/>
      <c r="C344" s="316"/>
      <c r="D344" s="675"/>
      <c r="E344" s="676"/>
      <c r="F344" s="314"/>
      <c r="G344" s="696"/>
      <c r="H344" s="682"/>
      <c r="I344" s="695"/>
    </row>
    <row r="345" spans="1:11" ht="15" customHeight="1" outlineLevel="1" x14ac:dyDescent="0.25">
      <c r="A345" s="686"/>
      <c r="B345" s="693" t="s">
        <v>1037</v>
      </c>
      <c r="C345" s="320" t="s">
        <v>17</v>
      </c>
      <c r="D345" s="670" t="s">
        <v>1026</v>
      </c>
      <c r="E345" s="730">
        <v>44926</v>
      </c>
      <c r="F345" s="365"/>
      <c r="G345" s="688"/>
      <c r="H345" s="687"/>
      <c r="I345" s="687"/>
    </row>
    <row r="346" spans="1:11" ht="88.5" customHeight="1" outlineLevel="1" x14ac:dyDescent="0.25">
      <c r="A346" s="686"/>
      <c r="B346" s="696"/>
      <c r="C346" s="309"/>
      <c r="D346" s="670"/>
      <c r="E346" s="673"/>
      <c r="F346" s="716"/>
      <c r="G346" s="683"/>
      <c r="H346" s="682"/>
      <c r="I346" s="682"/>
    </row>
    <row r="347" spans="1:11" ht="45.75" customHeight="1" x14ac:dyDescent="0.25">
      <c r="A347" s="674" t="s">
        <v>1036</v>
      </c>
      <c r="B347" s="672" t="s">
        <v>1035</v>
      </c>
      <c r="C347" s="320" t="s">
        <v>642</v>
      </c>
      <c r="D347" s="672" t="s">
        <v>1034</v>
      </c>
      <c r="E347" s="320" t="s">
        <v>642</v>
      </c>
      <c r="F347" s="320" t="s">
        <v>642</v>
      </c>
      <c r="G347" s="707" t="s">
        <v>408</v>
      </c>
      <c r="H347" s="687">
        <f>H349</f>
        <v>2917.7</v>
      </c>
      <c r="I347" s="706">
        <f>I349</f>
        <v>1971.1</v>
      </c>
    </row>
    <row r="348" spans="1:11" ht="24.75" customHeight="1" x14ac:dyDescent="0.25">
      <c r="A348" s="676"/>
      <c r="B348" s="675"/>
      <c r="C348" s="314"/>
      <c r="D348" s="675"/>
      <c r="E348" s="314"/>
      <c r="F348" s="314"/>
      <c r="G348" s="705"/>
      <c r="H348" s="682"/>
      <c r="I348" s="695"/>
    </row>
    <row r="349" spans="1:11" ht="54" customHeight="1" x14ac:dyDescent="0.25">
      <c r="A349" s="673"/>
      <c r="B349" s="669"/>
      <c r="C349" s="309"/>
      <c r="D349" s="669"/>
      <c r="E349" s="309"/>
      <c r="F349" s="309"/>
      <c r="G349" s="704" t="s">
        <v>3</v>
      </c>
      <c r="H349" s="702">
        <v>2917.7</v>
      </c>
      <c r="I349" s="702">
        <v>1971.1</v>
      </c>
    </row>
    <row r="350" spans="1:11" ht="15" customHeight="1" outlineLevel="1" x14ac:dyDescent="0.25">
      <c r="A350" s="700"/>
      <c r="B350" s="689" t="s">
        <v>1033</v>
      </c>
      <c r="C350" s="320" t="s">
        <v>21</v>
      </c>
      <c r="D350" s="685" t="s">
        <v>1032</v>
      </c>
      <c r="E350" s="413" t="s">
        <v>1031</v>
      </c>
      <c r="F350" s="689" t="s">
        <v>1030</v>
      </c>
      <c r="G350" s="693"/>
      <c r="H350" s="687"/>
      <c r="I350" s="687"/>
    </row>
    <row r="351" spans="1:11" ht="129" customHeight="1" outlineLevel="1" x14ac:dyDescent="0.25">
      <c r="A351" s="697"/>
      <c r="B351" s="684"/>
      <c r="C351" s="309"/>
      <c r="D351" s="685"/>
      <c r="E351" s="409"/>
      <c r="F351" s="684"/>
      <c r="G351" s="696"/>
      <c r="H351" s="682"/>
      <c r="I351" s="682"/>
    </row>
    <row r="352" spans="1:11" ht="15.75" customHeight="1" x14ac:dyDescent="0.25">
      <c r="A352" s="729" t="s">
        <v>1029</v>
      </c>
      <c r="B352" s="728"/>
      <c r="C352" s="728"/>
      <c r="D352" s="728"/>
      <c r="E352" s="728"/>
      <c r="F352" s="728"/>
      <c r="G352" s="728"/>
      <c r="H352" s="728"/>
      <c r="I352" s="727"/>
      <c r="K352" s="726"/>
    </row>
    <row r="353" spans="1:11" ht="35.25" customHeight="1" x14ac:dyDescent="0.25">
      <c r="A353" s="674" t="s">
        <v>1028</v>
      </c>
      <c r="B353" s="672" t="s">
        <v>1027</v>
      </c>
      <c r="C353" s="320" t="s">
        <v>642</v>
      </c>
      <c r="D353" s="693" t="s">
        <v>1026</v>
      </c>
      <c r="E353" s="320" t="s">
        <v>642</v>
      </c>
      <c r="F353" s="320" t="s">
        <v>642</v>
      </c>
      <c r="G353" s="707" t="s">
        <v>408</v>
      </c>
      <c r="H353" s="706">
        <f>H355+H356</f>
        <v>21554.5</v>
      </c>
      <c r="I353" s="706">
        <f>I355+I356</f>
        <v>21554.5</v>
      </c>
      <c r="K353" s="715"/>
    </row>
    <row r="354" spans="1:11" ht="38.25" customHeight="1" x14ac:dyDescent="0.25">
      <c r="A354" s="676"/>
      <c r="B354" s="675"/>
      <c r="C354" s="314"/>
      <c r="D354" s="721"/>
      <c r="E354" s="314"/>
      <c r="F354" s="314"/>
      <c r="G354" s="705"/>
      <c r="H354" s="695"/>
      <c r="I354" s="695"/>
      <c r="K354" s="715"/>
    </row>
    <row r="355" spans="1:11" ht="18.75" customHeight="1" x14ac:dyDescent="0.25">
      <c r="A355" s="676"/>
      <c r="B355" s="675"/>
      <c r="C355" s="314"/>
      <c r="D355" s="721"/>
      <c r="E355" s="314"/>
      <c r="F355" s="314"/>
      <c r="G355" s="394" t="s">
        <v>3</v>
      </c>
      <c r="H355" s="724">
        <v>12932.7</v>
      </c>
      <c r="I355" s="724">
        <f>I358</f>
        <v>12932.7</v>
      </c>
      <c r="K355" s="715"/>
    </row>
    <row r="356" spans="1:11" ht="18" customHeight="1" x14ac:dyDescent="0.25">
      <c r="A356" s="673"/>
      <c r="B356" s="669"/>
      <c r="C356" s="309"/>
      <c r="D356" s="696"/>
      <c r="E356" s="309"/>
      <c r="F356" s="309"/>
      <c r="G356" s="394" t="s">
        <v>2</v>
      </c>
      <c r="H356" s="724">
        <v>8621.7999999999993</v>
      </c>
      <c r="I356" s="724">
        <f>I359</f>
        <v>8621.7999999999993</v>
      </c>
      <c r="K356" s="715"/>
    </row>
    <row r="357" spans="1:11" ht="27" customHeight="1" outlineLevel="1" x14ac:dyDescent="0.25">
      <c r="A357" s="686" t="s">
        <v>1025</v>
      </c>
      <c r="B357" s="685" t="s">
        <v>1024</v>
      </c>
      <c r="C357" s="716"/>
      <c r="D357" s="685" t="s">
        <v>1020</v>
      </c>
      <c r="E357" s="671"/>
      <c r="F357" s="725"/>
      <c r="G357" s="722" t="s">
        <v>408</v>
      </c>
      <c r="H357" s="668">
        <f>H358+H359</f>
        <v>21554.5</v>
      </c>
      <c r="I357" s="668">
        <f>I358+I359</f>
        <v>21554.5</v>
      </c>
    </row>
    <row r="358" spans="1:11" ht="27" customHeight="1" outlineLevel="1" x14ac:dyDescent="0.25">
      <c r="A358" s="686"/>
      <c r="B358" s="685"/>
      <c r="C358" s="716"/>
      <c r="D358" s="685"/>
      <c r="E358" s="671"/>
      <c r="F358" s="725"/>
      <c r="G358" s="722" t="s">
        <v>3</v>
      </c>
      <c r="H358" s="668">
        <v>12932.7</v>
      </c>
      <c r="I358" s="724">
        <v>12932.7</v>
      </c>
    </row>
    <row r="359" spans="1:11" ht="51.75" customHeight="1" outlineLevel="1" x14ac:dyDescent="0.25">
      <c r="A359" s="686"/>
      <c r="B359" s="685"/>
      <c r="C359" s="716"/>
      <c r="D359" s="685"/>
      <c r="E359" s="671"/>
      <c r="F359" s="725"/>
      <c r="G359" s="722" t="s">
        <v>2</v>
      </c>
      <c r="H359" s="668">
        <v>8621.7999999999993</v>
      </c>
      <c r="I359" s="724">
        <v>8621.7999999999993</v>
      </c>
    </row>
    <row r="360" spans="1:11" ht="15" customHeight="1" outlineLevel="1" x14ac:dyDescent="0.25">
      <c r="A360" s="686"/>
      <c r="B360" s="693" t="s">
        <v>1023</v>
      </c>
      <c r="C360" s="320" t="s">
        <v>21</v>
      </c>
      <c r="D360" s="685" t="s">
        <v>1020</v>
      </c>
      <c r="E360" s="674" t="s">
        <v>991</v>
      </c>
      <c r="F360" s="689" t="s">
        <v>1022</v>
      </c>
      <c r="G360" s="688"/>
      <c r="H360" s="687"/>
      <c r="I360" s="687"/>
    </row>
    <row r="361" spans="1:11" ht="82.5" customHeight="1" outlineLevel="1" x14ac:dyDescent="0.25">
      <c r="A361" s="686"/>
      <c r="B361" s="696"/>
      <c r="C361" s="309"/>
      <c r="D361" s="685"/>
      <c r="E361" s="673"/>
      <c r="F361" s="684"/>
      <c r="G361" s="683"/>
      <c r="H361" s="682"/>
      <c r="I361" s="682"/>
    </row>
    <row r="362" spans="1:11" ht="15" customHeight="1" outlineLevel="1" x14ac:dyDescent="0.25">
      <c r="A362" s="686"/>
      <c r="B362" s="693" t="s">
        <v>1021</v>
      </c>
      <c r="C362" s="320" t="s">
        <v>21</v>
      </c>
      <c r="D362" s="685" t="s">
        <v>1020</v>
      </c>
      <c r="E362" s="413" t="s">
        <v>591</v>
      </c>
      <c r="F362" s="689" t="s">
        <v>1019</v>
      </c>
      <c r="G362" s="688"/>
      <c r="H362" s="687"/>
      <c r="I362" s="687"/>
    </row>
    <row r="363" spans="1:11" ht="83.25" customHeight="1" outlineLevel="1" x14ac:dyDescent="0.25">
      <c r="A363" s="686"/>
      <c r="B363" s="696"/>
      <c r="C363" s="309"/>
      <c r="D363" s="685"/>
      <c r="E363" s="409"/>
      <c r="F363" s="684"/>
      <c r="G363" s="683"/>
      <c r="H363" s="682"/>
      <c r="I363" s="682"/>
    </row>
    <row r="364" spans="1:11" ht="85.5" customHeight="1" x14ac:dyDescent="0.25">
      <c r="A364" s="723" t="s">
        <v>1018</v>
      </c>
      <c r="B364" s="722" t="s">
        <v>1017</v>
      </c>
      <c r="C364" s="380" t="s">
        <v>642</v>
      </c>
      <c r="D364" s="286" t="s">
        <v>999</v>
      </c>
      <c r="E364" s="380" t="s">
        <v>642</v>
      </c>
      <c r="F364" s="380" t="s">
        <v>642</v>
      </c>
      <c r="G364" s="286"/>
      <c r="H364" s="667"/>
      <c r="I364" s="667"/>
    </row>
    <row r="365" spans="1:11" ht="18" customHeight="1" outlineLevel="1" x14ac:dyDescent="0.25">
      <c r="A365" s="686" t="s">
        <v>1016</v>
      </c>
      <c r="B365" s="685" t="s">
        <v>1015</v>
      </c>
      <c r="C365" s="716"/>
      <c r="D365" s="693" t="s">
        <v>999</v>
      </c>
      <c r="E365" s="671"/>
      <c r="F365" s="716"/>
      <c r="G365" s="688"/>
      <c r="H365" s="719"/>
      <c r="I365" s="719"/>
    </row>
    <row r="366" spans="1:11" ht="18" customHeight="1" outlineLevel="1" x14ac:dyDescent="0.25">
      <c r="A366" s="686"/>
      <c r="B366" s="685"/>
      <c r="C366" s="716"/>
      <c r="D366" s="721"/>
      <c r="E366" s="671"/>
      <c r="F366" s="716"/>
      <c r="G366" s="720"/>
      <c r="H366" s="719"/>
      <c r="I366" s="719"/>
    </row>
    <row r="367" spans="1:11" ht="18" customHeight="1" outlineLevel="1" x14ac:dyDescent="0.25">
      <c r="A367" s="686"/>
      <c r="B367" s="685"/>
      <c r="C367" s="716"/>
      <c r="D367" s="721"/>
      <c r="E367" s="671"/>
      <c r="F367" s="716"/>
      <c r="G367" s="720"/>
      <c r="H367" s="719"/>
      <c r="I367" s="719"/>
    </row>
    <row r="368" spans="1:11" ht="6.75" customHeight="1" outlineLevel="1" x14ac:dyDescent="0.25">
      <c r="A368" s="686"/>
      <c r="B368" s="685"/>
      <c r="C368" s="716"/>
      <c r="D368" s="721"/>
      <c r="E368" s="671"/>
      <c r="F368" s="716"/>
      <c r="G368" s="720"/>
      <c r="H368" s="719"/>
      <c r="I368" s="719"/>
    </row>
    <row r="369" spans="1:11" ht="21" customHeight="1" outlineLevel="1" x14ac:dyDescent="0.25">
      <c r="A369" s="686"/>
      <c r="B369" s="685"/>
      <c r="C369" s="716"/>
      <c r="D369" s="696"/>
      <c r="E369" s="671"/>
      <c r="F369" s="716"/>
      <c r="G369" s="683"/>
      <c r="H369" s="719"/>
      <c r="I369" s="719"/>
    </row>
    <row r="370" spans="1:11" ht="15" outlineLevel="1" x14ac:dyDescent="0.25">
      <c r="A370" s="686"/>
      <c r="B370" s="699" t="s">
        <v>1014</v>
      </c>
      <c r="C370" s="320" t="s">
        <v>17</v>
      </c>
      <c r="D370" s="685" t="s">
        <v>999</v>
      </c>
      <c r="E370" s="413" t="s">
        <v>1004</v>
      </c>
      <c r="F370" s="716"/>
      <c r="G370" s="688"/>
      <c r="H370" s="687"/>
      <c r="I370" s="687"/>
    </row>
    <row r="371" spans="1:11" ht="58.5" customHeight="1" outlineLevel="1" x14ac:dyDescent="0.25">
      <c r="A371" s="686"/>
      <c r="B371" s="684"/>
      <c r="C371" s="309"/>
      <c r="D371" s="685"/>
      <c r="E371" s="409"/>
      <c r="F371" s="716"/>
      <c r="G371" s="683"/>
      <c r="H371" s="682"/>
      <c r="I371" s="682"/>
    </row>
    <row r="372" spans="1:11" ht="15" customHeight="1" outlineLevel="1" x14ac:dyDescent="0.25">
      <c r="A372" s="686"/>
      <c r="B372" s="714" t="s">
        <v>1013</v>
      </c>
      <c r="C372" s="365" t="s">
        <v>17</v>
      </c>
      <c r="D372" s="685" t="s">
        <v>999</v>
      </c>
      <c r="E372" s="413" t="s">
        <v>1004</v>
      </c>
      <c r="F372" s="716"/>
      <c r="G372" s="718"/>
      <c r="H372" s="717"/>
      <c r="I372" s="717"/>
    </row>
    <row r="373" spans="1:11" ht="57.75" customHeight="1" outlineLevel="1" x14ac:dyDescent="0.25">
      <c r="A373" s="686"/>
      <c r="B373" s="714"/>
      <c r="C373" s="365"/>
      <c r="D373" s="685"/>
      <c r="E373" s="409"/>
      <c r="F373" s="716"/>
      <c r="G373" s="718"/>
      <c r="H373" s="717"/>
      <c r="I373" s="717"/>
    </row>
    <row r="374" spans="1:11" ht="39" customHeight="1" x14ac:dyDescent="0.25">
      <c r="A374" s="674" t="s">
        <v>1012</v>
      </c>
      <c r="B374" s="672" t="s">
        <v>1011</v>
      </c>
      <c r="C374" s="320" t="s">
        <v>642</v>
      </c>
      <c r="D374" s="672" t="s">
        <v>999</v>
      </c>
      <c r="E374" s="320" t="s">
        <v>642</v>
      </c>
      <c r="F374" s="320" t="s">
        <v>642</v>
      </c>
      <c r="G374" s="707" t="s">
        <v>408</v>
      </c>
      <c r="H374" s="706" t="s">
        <v>1010</v>
      </c>
      <c r="I374" s="706">
        <f>I376</f>
        <v>152.9</v>
      </c>
      <c r="K374" s="715"/>
    </row>
    <row r="375" spans="1:11" ht="24" customHeight="1" x14ac:dyDescent="0.25">
      <c r="A375" s="676"/>
      <c r="B375" s="675"/>
      <c r="C375" s="314"/>
      <c r="D375" s="675"/>
      <c r="E375" s="314"/>
      <c r="F375" s="314"/>
      <c r="G375" s="705"/>
      <c r="H375" s="695"/>
      <c r="I375" s="695"/>
      <c r="K375" s="715"/>
    </row>
    <row r="376" spans="1:11" ht="54" customHeight="1" x14ac:dyDescent="0.25">
      <c r="A376" s="673"/>
      <c r="B376" s="669"/>
      <c r="C376" s="309"/>
      <c r="D376" s="669"/>
      <c r="E376" s="309"/>
      <c r="F376" s="309"/>
      <c r="G376" s="704" t="s">
        <v>2</v>
      </c>
      <c r="H376" s="702">
        <v>500</v>
      </c>
      <c r="I376" s="702">
        <v>152.9</v>
      </c>
      <c r="K376" s="715"/>
    </row>
    <row r="377" spans="1:11" ht="57" customHeight="1" outlineLevel="1" x14ac:dyDescent="0.25">
      <c r="A377" s="700" t="s">
        <v>1009</v>
      </c>
      <c r="B377" s="689" t="s">
        <v>1008</v>
      </c>
      <c r="C377" s="313"/>
      <c r="D377" s="693" t="s">
        <v>999</v>
      </c>
      <c r="E377" s="674"/>
      <c r="F377" s="313"/>
      <c r="G377" s="693" t="s">
        <v>984</v>
      </c>
      <c r="H377" s="687">
        <v>500</v>
      </c>
      <c r="I377" s="687">
        <v>152.9</v>
      </c>
    </row>
    <row r="378" spans="1:11" ht="18" customHeight="1" outlineLevel="1" x14ac:dyDescent="0.25">
      <c r="A378" s="697"/>
      <c r="B378" s="684"/>
      <c r="C378" s="308"/>
      <c r="D378" s="696"/>
      <c r="E378" s="673"/>
      <c r="F378" s="308"/>
      <c r="G378" s="696"/>
      <c r="H378" s="695"/>
      <c r="I378" s="695"/>
    </row>
    <row r="379" spans="1:11" ht="15" customHeight="1" outlineLevel="1" x14ac:dyDescent="0.25">
      <c r="A379" s="686"/>
      <c r="B379" s="693" t="s">
        <v>1007</v>
      </c>
      <c r="C379" s="320" t="s">
        <v>17</v>
      </c>
      <c r="D379" s="685" t="s">
        <v>999</v>
      </c>
      <c r="E379" s="413" t="s">
        <v>1004</v>
      </c>
      <c r="F379" s="716"/>
      <c r="G379" s="688"/>
      <c r="H379" s="687"/>
      <c r="I379" s="687"/>
    </row>
    <row r="380" spans="1:11" ht="58.5" customHeight="1" outlineLevel="1" x14ac:dyDescent="0.25">
      <c r="A380" s="686"/>
      <c r="B380" s="696"/>
      <c r="C380" s="309"/>
      <c r="D380" s="685"/>
      <c r="E380" s="409"/>
      <c r="F380" s="716"/>
      <c r="G380" s="683"/>
      <c r="H380" s="682"/>
      <c r="I380" s="682"/>
    </row>
    <row r="381" spans="1:11" ht="15" customHeight="1" outlineLevel="1" x14ac:dyDescent="0.25">
      <c r="A381" s="686"/>
      <c r="B381" s="693" t="s">
        <v>1006</v>
      </c>
      <c r="C381" s="320" t="s">
        <v>17</v>
      </c>
      <c r="D381" s="685" t="s">
        <v>999</v>
      </c>
      <c r="E381" s="413" t="s">
        <v>1004</v>
      </c>
      <c r="F381" s="716"/>
      <c r="G381" s="688"/>
      <c r="H381" s="687"/>
      <c r="I381" s="687"/>
    </row>
    <row r="382" spans="1:11" ht="65.25" customHeight="1" outlineLevel="1" x14ac:dyDescent="0.25">
      <c r="A382" s="686"/>
      <c r="B382" s="696"/>
      <c r="C382" s="309"/>
      <c r="D382" s="685"/>
      <c r="E382" s="409"/>
      <c r="F382" s="716"/>
      <c r="G382" s="683"/>
      <c r="H382" s="682"/>
      <c r="I382" s="682"/>
    </row>
    <row r="383" spans="1:11" ht="15" customHeight="1" outlineLevel="1" x14ac:dyDescent="0.25">
      <c r="A383" s="686"/>
      <c r="B383" s="693" t="s">
        <v>1005</v>
      </c>
      <c r="C383" s="320" t="s">
        <v>17</v>
      </c>
      <c r="D383" s="685" t="s">
        <v>999</v>
      </c>
      <c r="E383" s="413" t="s">
        <v>1004</v>
      </c>
      <c r="F383" s="716"/>
      <c r="G383" s="688"/>
      <c r="H383" s="687"/>
      <c r="I383" s="687"/>
    </row>
    <row r="384" spans="1:11" ht="68.25" customHeight="1" outlineLevel="1" x14ac:dyDescent="0.25">
      <c r="A384" s="686"/>
      <c r="B384" s="696"/>
      <c r="C384" s="309"/>
      <c r="D384" s="685"/>
      <c r="E384" s="409"/>
      <c r="F384" s="716"/>
      <c r="G384" s="683"/>
      <c r="H384" s="682"/>
      <c r="I384" s="682"/>
    </row>
    <row r="385" spans="1:13" ht="24.75" customHeight="1" x14ac:dyDescent="0.25">
      <c r="A385" s="674" t="s">
        <v>1003</v>
      </c>
      <c r="B385" s="672" t="s">
        <v>1002</v>
      </c>
      <c r="C385" s="320" t="s">
        <v>642</v>
      </c>
      <c r="D385" s="672" t="s">
        <v>987</v>
      </c>
      <c r="E385" s="320" t="s">
        <v>642</v>
      </c>
      <c r="F385" s="320" t="s">
        <v>642</v>
      </c>
      <c r="G385" s="707" t="s">
        <v>408</v>
      </c>
      <c r="H385" s="706">
        <v>9707.7000000000007</v>
      </c>
      <c r="I385" s="706">
        <f>I387</f>
        <v>7906.9</v>
      </c>
      <c r="K385" s="715"/>
    </row>
    <row r="386" spans="1:13" ht="23.25" customHeight="1" x14ac:dyDescent="0.25">
      <c r="A386" s="676"/>
      <c r="B386" s="675"/>
      <c r="C386" s="314"/>
      <c r="D386" s="675"/>
      <c r="E386" s="314"/>
      <c r="F386" s="314"/>
      <c r="G386" s="705"/>
      <c r="H386" s="695"/>
      <c r="I386" s="695"/>
      <c r="K386" s="715"/>
    </row>
    <row r="387" spans="1:13" ht="21.75" customHeight="1" x14ac:dyDescent="0.25">
      <c r="A387" s="673"/>
      <c r="B387" s="669"/>
      <c r="C387" s="309"/>
      <c r="D387" s="669"/>
      <c r="E387" s="309"/>
      <c r="F387" s="309"/>
      <c r="G387" s="704" t="s">
        <v>2</v>
      </c>
      <c r="H387" s="702">
        <v>9707.7000000000007</v>
      </c>
      <c r="I387" s="702">
        <f>I388+I392</f>
        <v>7906.9</v>
      </c>
      <c r="K387" s="715"/>
    </row>
    <row r="388" spans="1:13" ht="39.75" customHeight="1" outlineLevel="1" x14ac:dyDescent="0.25">
      <c r="A388" s="700" t="s">
        <v>1001</v>
      </c>
      <c r="B388" s="693" t="s">
        <v>1000</v>
      </c>
      <c r="C388" s="313"/>
      <c r="D388" s="693" t="s">
        <v>999</v>
      </c>
      <c r="E388" s="674"/>
      <c r="F388" s="313"/>
      <c r="G388" s="693" t="s">
        <v>984</v>
      </c>
      <c r="H388" s="687">
        <v>8204.7000000000007</v>
      </c>
      <c r="I388" s="687">
        <f>7906.9-I392</f>
        <v>7071.9</v>
      </c>
    </row>
    <row r="389" spans="1:13" ht="33" customHeight="1" outlineLevel="1" x14ac:dyDescent="0.25">
      <c r="A389" s="697"/>
      <c r="B389" s="696"/>
      <c r="C389" s="308"/>
      <c r="D389" s="696"/>
      <c r="E389" s="673"/>
      <c r="F389" s="308"/>
      <c r="G389" s="696"/>
      <c r="H389" s="695"/>
      <c r="I389" s="695"/>
    </row>
    <row r="390" spans="1:13" ht="15" customHeight="1" outlineLevel="1" x14ac:dyDescent="0.25">
      <c r="A390" s="686"/>
      <c r="B390" s="693" t="s">
        <v>998</v>
      </c>
      <c r="C390" s="320" t="s">
        <v>21</v>
      </c>
      <c r="D390" s="685" t="s">
        <v>987</v>
      </c>
      <c r="E390" s="413" t="s">
        <v>997</v>
      </c>
      <c r="F390" s="714" t="s">
        <v>996</v>
      </c>
      <c r="G390" s="688"/>
      <c r="H390" s="687"/>
      <c r="I390" s="687"/>
    </row>
    <row r="391" spans="1:13" ht="88.5" customHeight="1" outlineLevel="1" x14ac:dyDescent="0.25">
      <c r="A391" s="686"/>
      <c r="B391" s="696"/>
      <c r="C391" s="309"/>
      <c r="D391" s="685"/>
      <c r="E391" s="409"/>
      <c r="F391" s="714"/>
      <c r="G391" s="683"/>
      <c r="H391" s="682"/>
      <c r="I391" s="682"/>
    </row>
    <row r="392" spans="1:13" ht="36.75" customHeight="1" outlineLevel="1" x14ac:dyDescent="0.25">
      <c r="A392" s="700" t="s">
        <v>995</v>
      </c>
      <c r="B392" s="693" t="s">
        <v>994</v>
      </c>
      <c r="C392" s="320"/>
      <c r="D392" s="693" t="s">
        <v>992</v>
      </c>
      <c r="E392" s="413"/>
      <c r="F392" s="689"/>
      <c r="G392" s="693" t="s">
        <v>984</v>
      </c>
      <c r="H392" s="687">
        <v>1503</v>
      </c>
      <c r="I392" s="687">
        <v>835</v>
      </c>
    </row>
    <row r="393" spans="1:13" ht="31.5" customHeight="1" outlineLevel="1" x14ac:dyDescent="0.25">
      <c r="A393" s="697"/>
      <c r="B393" s="696"/>
      <c r="C393" s="309"/>
      <c r="D393" s="696"/>
      <c r="E393" s="409"/>
      <c r="F393" s="684"/>
      <c r="G393" s="696"/>
      <c r="H393" s="695"/>
      <c r="I393" s="695"/>
    </row>
    <row r="394" spans="1:13" ht="247.5" customHeight="1" outlineLevel="1" x14ac:dyDescent="0.25">
      <c r="A394" s="713"/>
      <c r="B394" s="410" t="s">
        <v>993</v>
      </c>
      <c r="C394" s="712" t="s">
        <v>21</v>
      </c>
      <c r="D394" s="410" t="s">
        <v>992</v>
      </c>
      <c r="E394" s="711" t="s">
        <v>991</v>
      </c>
      <c r="F394" s="710" t="s">
        <v>990</v>
      </c>
      <c r="G394" s="709"/>
      <c r="H394" s="708"/>
      <c r="I394" s="708"/>
      <c r="K394" s="645"/>
      <c r="L394" s="645"/>
      <c r="M394" s="645"/>
    </row>
    <row r="395" spans="1:13" ht="32.25" customHeight="1" x14ac:dyDescent="0.25">
      <c r="A395" s="674" t="s">
        <v>989</v>
      </c>
      <c r="B395" s="672" t="s">
        <v>988</v>
      </c>
      <c r="C395" s="320" t="s">
        <v>642</v>
      </c>
      <c r="D395" s="672" t="s">
        <v>987</v>
      </c>
      <c r="E395" s="320" t="s">
        <v>642</v>
      </c>
      <c r="F395" s="320" t="s">
        <v>642</v>
      </c>
      <c r="G395" s="707" t="s">
        <v>408</v>
      </c>
      <c r="H395" s="687">
        <v>34</v>
      </c>
      <c r="I395" s="706">
        <f>I397</f>
        <v>10</v>
      </c>
      <c r="K395" s="701"/>
      <c r="L395" s="645"/>
      <c r="M395" s="645"/>
    </row>
    <row r="396" spans="1:13" ht="18" customHeight="1" x14ac:dyDescent="0.25">
      <c r="A396" s="676"/>
      <c r="B396" s="675"/>
      <c r="C396" s="314"/>
      <c r="D396" s="675"/>
      <c r="E396" s="314"/>
      <c r="F396" s="314"/>
      <c r="G396" s="705"/>
      <c r="H396" s="682"/>
      <c r="I396" s="695"/>
      <c r="K396" s="701"/>
      <c r="L396" s="645"/>
      <c r="M396" s="645"/>
    </row>
    <row r="397" spans="1:13" ht="18" customHeight="1" x14ac:dyDescent="0.25">
      <c r="A397" s="673"/>
      <c r="B397" s="669"/>
      <c r="C397" s="309"/>
      <c r="D397" s="669"/>
      <c r="E397" s="309"/>
      <c r="F397" s="309"/>
      <c r="G397" s="704" t="s">
        <v>2</v>
      </c>
      <c r="H397" s="703">
        <v>34</v>
      </c>
      <c r="I397" s="702">
        <f>I398</f>
        <v>10</v>
      </c>
      <c r="K397" s="701"/>
      <c r="L397" s="645"/>
      <c r="M397" s="645"/>
    </row>
    <row r="398" spans="1:13" ht="32.25" customHeight="1" outlineLevel="1" x14ac:dyDescent="0.25">
      <c r="A398" s="700" t="s">
        <v>986</v>
      </c>
      <c r="B398" s="699" t="s">
        <v>985</v>
      </c>
      <c r="C398" s="313"/>
      <c r="D398" s="693" t="s">
        <v>982</v>
      </c>
      <c r="E398" s="674"/>
      <c r="F398" s="698"/>
      <c r="G398" s="693" t="s">
        <v>984</v>
      </c>
      <c r="H398" s="687">
        <v>34</v>
      </c>
      <c r="I398" s="687">
        <v>10</v>
      </c>
      <c r="K398" s="645"/>
      <c r="L398" s="645"/>
      <c r="M398" s="645"/>
    </row>
    <row r="399" spans="1:13" ht="34.5" customHeight="1" outlineLevel="1" x14ac:dyDescent="0.25">
      <c r="A399" s="697"/>
      <c r="B399" s="684"/>
      <c r="C399" s="308"/>
      <c r="D399" s="696"/>
      <c r="E399" s="673"/>
      <c r="F399" s="692"/>
      <c r="G399" s="696"/>
      <c r="H399" s="695"/>
      <c r="I399" s="695"/>
      <c r="K399" s="645"/>
      <c r="L399" s="645"/>
      <c r="M399" s="645"/>
    </row>
    <row r="400" spans="1:13" ht="64.5" customHeight="1" outlineLevel="1" x14ac:dyDescent="0.25">
      <c r="A400" s="686"/>
      <c r="B400" s="689" t="s">
        <v>983</v>
      </c>
      <c r="C400" s="320" t="s">
        <v>21</v>
      </c>
      <c r="D400" s="685" t="s">
        <v>982</v>
      </c>
      <c r="E400" s="413" t="s">
        <v>591</v>
      </c>
      <c r="F400" s="694" t="s">
        <v>981</v>
      </c>
      <c r="G400" s="693" t="s">
        <v>856</v>
      </c>
      <c r="H400" s="687"/>
      <c r="I400" s="687"/>
      <c r="K400" s="645"/>
      <c r="L400" s="645"/>
      <c r="M400" s="645"/>
    </row>
    <row r="401" spans="1:14" ht="127.5" customHeight="1" outlineLevel="1" x14ac:dyDescent="0.25">
      <c r="A401" s="686"/>
      <c r="B401" s="692"/>
      <c r="C401" s="309"/>
      <c r="D401" s="685"/>
      <c r="E401" s="409"/>
      <c r="F401" s="691"/>
      <c r="G401" s="683"/>
      <c r="H401" s="682"/>
      <c r="I401" s="682"/>
      <c r="K401" s="690"/>
      <c r="L401" s="681"/>
      <c r="M401" s="681"/>
      <c r="N401" s="681"/>
    </row>
    <row r="402" spans="1:14" ht="80.25" customHeight="1" outlineLevel="1" x14ac:dyDescent="0.25">
      <c r="A402" s="686"/>
      <c r="B402" s="685" t="s">
        <v>980</v>
      </c>
      <c r="C402" s="320" t="s">
        <v>21</v>
      </c>
      <c r="D402" s="685" t="s">
        <v>979</v>
      </c>
      <c r="E402" s="413" t="s">
        <v>591</v>
      </c>
      <c r="F402" s="689" t="s">
        <v>978</v>
      </c>
      <c r="G402" s="688"/>
      <c r="H402" s="687"/>
      <c r="I402" s="687"/>
      <c r="K402" s="681"/>
      <c r="L402" s="681"/>
      <c r="M402" s="681"/>
      <c r="N402" s="681"/>
    </row>
    <row r="403" spans="1:14" ht="103.5" customHeight="1" outlineLevel="1" x14ac:dyDescent="0.25">
      <c r="A403" s="686"/>
      <c r="B403" s="685"/>
      <c r="C403" s="309"/>
      <c r="D403" s="685"/>
      <c r="E403" s="409"/>
      <c r="F403" s="684"/>
      <c r="G403" s="683"/>
      <c r="H403" s="682"/>
      <c r="I403" s="682"/>
      <c r="K403" s="681"/>
      <c r="L403" s="681"/>
      <c r="M403" s="681"/>
      <c r="N403" s="681"/>
    </row>
    <row r="404" spans="1:14" ht="18.75" customHeight="1" outlineLevel="1" x14ac:dyDescent="0.25">
      <c r="A404" s="680" t="s">
        <v>977</v>
      </c>
      <c r="B404" s="679"/>
      <c r="C404" s="679"/>
      <c r="D404" s="679"/>
      <c r="E404" s="679"/>
      <c r="F404" s="679"/>
      <c r="G404" s="679"/>
      <c r="H404" s="679"/>
      <c r="I404" s="678"/>
      <c r="K404" s="645"/>
      <c r="L404" s="645"/>
      <c r="M404" s="645"/>
    </row>
    <row r="405" spans="1:14" ht="26.25" customHeight="1" outlineLevel="1" x14ac:dyDescent="0.25">
      <c r="A405" s="674" t="s">
        <v>976</v>
      </c>
      <c r="B405" s="672" t="s">
        <v>975</v>
      </c>
      <c r="C405" s="320" t="s">
        <v>642</v>
      </c>
      <c r="D405" s="672" t="s">
        <v>974</v>
      </c>
      <c r="E405" s="320" t="s">
        <v>642</v>
      </c>
      <c r="F405" s="320" t="s">
        <v>642</v>
      </c>
      <c r="G405" s="286" t="s">
        <v>408</v>
      </c>
      <c r="H405" s="667">
        <v>86370.4</v>
      </c>
      <c r="I405" s="667">
        <f>I406</f>
        <v>55912.5</v>
      </c>
      <c r="K405" s="677"/>
      <c r="L405" s="645"/>
      <c r="M405" s="645"/>
    </row>
    <row r="406" spans="1:14" ht="75" customHeight="1" outlineLevel="1" x14ac:dyDescent="0.25">
      <c r="A406" s="673"/>
      <c r="B406" s="669"/>
      <c r="C406" s="309"/>
      <c r="D406" s="669"/>
      <c r="E406" s="309"/>
      <c r="F406" s="309"/>
      <c r="G406" s="286" t="s">
        <v>2</v>
      </c>
      <c r="H406" s="667">
        <v>86370.4</v>
      </c>
      <c r="I406" s="667">
        <v>55912.5</v>
      </c>
      <c r="K406" s="645"/>
      <c r="L406" s="645"/>
      <c r="M406" s="645"/>
    </row>
    <row r="407" spans="1:14" ht="22.5" customHeight="1" outlineLevel="1" x14ac:dyDescent="0.25">
      <c r="A407" s="674" t="s">
        <v>973</v>
      </c>
      <c r="B407" s="672" t="s">
        <v>972</v>
      </c>
      <c r="C407" s="320" t="s">
        <v>642</v>
      </c>
      <c r="D407" s="672" t="s">
        <v>971</v>
      </c>
      <c r="E407" s="320" t="s">
        <v>642</v>
      </c>
      <c r="F407" s="320" t="s">
        <v>642</v>
      </c>
      <c r="G407" s="286" t="s">
        <v>408</v>
      </c>
      <c r="H407" s="667">
        <v>1254</v>
      </c>
      <c r="I407" s="667">
        <f>I408</f>
        <v>168.1</v>
      </c>
      <c r="K407" s="645"/>
      <c r="L407" s="645"/>
      <c r="M407" s="645"/>
    </row>
    <row r="408" spans="1:14" ht="48.75" customHeight="1" outlineLevel="1" x14ac:dyDescent="0.25">
      <c r="A408" s="673"/>
      <c r="B408" s="669"/>
      <c r="C408" s="309"/>
      <c r="D408" s="669"/>
      <c r="E408" s="309"/>
      <c r="F408" s="309"/>
      <c r="G408" s="286" t="s">
        <v>2</v>
      </c>
      <c r="H408" s="667">
        <v>1254</v>
      </c>
      <c r="I408" s="667">
        <v>168.1</v>
      </c>
      <c r="K408" s="645"/>
      <c r="L408" s="645"/>
      <c r="M408" s="645"/>
    </row>
    <row r="409" spans="1:14" ht="30.75" customHeight="1" outlineLevel="1" x14ac:dyDescent="0.25">
      <c r="A409" s="674" t="s">
        <v>970</v>
      </c>
      <c r="B409" s="672" t="s">
        <v>969</v>
      </c>
      <c r="C409" s="320" t="s">
        <v>642</v>
      </c>
      <c r="D409" s="672" t="s">
        <v>968</v>
      </c>
      <c r="E409" s="320" t="s">
        <v>642</v>
      </c>
      <c r="F409" s="320" t="s">
        <v>642</v>
      </c>
      <c r="G409" s="286" t="s">
        <v>408</v>
      </c>
      <c r="H409" s="667">
        <f>H410+H411</f>
        <v>156948.70000000001</v>
      </c>
      <c r="I409" s="667">
        <f>I410+I411</f>
        <v>118288.00000000001</v>
      </c>
      <c r="K409" s="677"/>
      <c r="L409" s="645"/>
      <c r="M409" s="645"/>
    </row>
    <row r="410" spans="1:14" ht="24.75" customHeight="1" outlineLevel="1" x14ac:dyDescent="0.25">
      <c r="A410" s="676"/>
      <c r="B410" s="675"/>
      <c r="C410" s="314"/>
      <c r="D410" s="675"/>
      <c r="E410" s="314"/>
      <c r="F410" s="314"/>
      <c r="G410" s="286" t="s">
        <v>3</v>
      </c>
      <c r="H410" s="667">
        <v>1056.7</v>
      </c>
      <c r="I410" s="667">
        <v>915.6</v>
      </c>
      <c r="K410" s="645"/>
      <c r="L410" s="645"/>
      <c r="M410" s="645"/>
    </row>
    <row r="411" spans="1:14" ht="47.25" customHeight="1" outlineLevel="1" x14ac:dyDescent="0.25">
      <c r="A411" s="673"/>
      <c r="B411" s="669"/>
      <c r="C411" s="309"/>
      <c r="D411" s="669"/>
      <c r="E411" s="309"/>
      <c r="F411" s="309"/>
      <c r="G411" s="286" t="s">
        <v>2</v>
      </c>
      <c r="H411" s="667">
        <v>155892</v>
      </c>
      <c r="I411" s="667">
        <f>9.3+117363.1</f>
        <v>117372.40000000001</v>
      </c>
      <c r="K411" s="645"/>
      <c r="L411" s="645"/>
      <c r="M411" s="645"/>
    </row>
    <row r="412" spans="1:14" ht="76.5" customHeight="1" outlineLevel="1" x14ac:dyDescent="0.25">
      <c r="A412" s="674" t="s">
        <v>967</v>
      </c>
      <c r="B412" s="672" t="s">
        <v>966</v>
      </c>
      <c r="C412" s="320" t="s">
        <v>642</v>
      </c>
      <c r="D412" s="672" t="s">
        <v>965</v>
      </c>
      <c r="E412" s="320" t="s">
        <v>642</v>
      </c>
      <c r="F412" s="320" t="s">
        <v>642</v>
      </c>
      <c r="G412" s="286" t="s">
        <v>408</v>
      </c>
      <c r="H412" s="667">
        <v>2.2999999999999998</v>
      </c>
      <c r="I412" s="667">
        <f>I413</f>
        <v>0</v>
      </c>
      <c r="K412" s="645"/>
      <c r="L412" s="645"/>
      <c r="M412" s="645"/>
    </row>
    <row r="413" spans="1:14" ht="57" customHeight="1" outlineLevel="1" x14ac:dyDescent="0.25">
      <c r="A413" s="673"/>
      <c r="B413" s="669"/>
      <c r="C413" s="309"/>
      <c r="D413" s="669"/>
      <c r="E413" s="309"/>
      <c r="F413" s="309"/>
      <c r="G413" s="286" t="s">
        <v>3</v>
      </c>
      <c r="H413" s="667">
        <v>2.2999999999999998</v>
      </c>
      <c r="I413" s="667">
        <v>0</v>
      </c>
      <c r="K413" s="645"/>
      <c r="L413" s="645"/>
      <c r="M413" s="645"/>
    </row>
    <row r="414" spans="1:14" ht="43.5" customHeight="1" outlineLevel="1" x14ac:dyDescent="0.25">
      <c r="A414" s="671" t="s">
        <v>964</v>
      </c>
      <c r="B414" s="670" t="s">
        <v>963</v>
      </c>
      <c r="C414" s="320" t="s">
        <v>642</v>
      </c>
      <c r="D414" s="672" t="s">
        <v>962</v>
      </c>
      <c r="E414" s="320" t="s">
        <v>642</v>
      </c>
      <c r="F414" s="320" t="s">
        <v>642</v>
      </c>
      <c r="G414" s="286" t="s">
        <v>408</v>
      </c>
      <c r="H414" s="668">
        <v>500</v>
      </c>
      <c r="I414" s="667">
        <f>I415</f>
        <v>500</v>
      </c>
      <c r="K414" s="645"/>
      <c r="L414" s="645"/>
      <c r="M414" s="645"/>
    </row>
    <row r="415" spans="1:14" ht="30" customHeight="1" outlineLevel="1" x14ac:dyDescent="0.25">
      <c r="A415" s="671"/>
      <c r="B415" s="670"/>
      <c r="C415" s="309"/>
      <c r="D415" s="669"/>
      <c r="E415" s="309"/>
      <c r="F415" s="309"/>
      <c r="G415" s="286" t="s">
        <v>2</v>
      </c>
      <c r="H415" s="668">
        <v>500</v>
      </c>
      <c r="I415" s="667">
        <v>500</v>
      </c>
      <c r="K415" s="645"/>
      <c r="L415" s="645"/>
      <c r="M415" s="645"/>
    </row>
    <row r="416" spans="1:14" ht="22.5" customHeight="1" x14ac:dyDescent="0.25">
      <c r="A416" s="666" t="s">
        <v>961</v>
      </c>
      <c r="B416" s="665"/>
      <c r="C416" s="665"/>
      <c r="D416" s="665"/>
      <c r="E416" s="665"/>
      <c r="F416" s="664"/>
      <c r="G416" s="663" t="s">
        <v>5</v>
      </c>
      <c r="H416" s="661">
        <f>H417+H418+H419</f>
        <v>6468161.2000000002</v>
      </c>
      <c r="I416" s="661">
        <f>I417+I418+I419</f>
        <v>5115239.3000000007</v>
      </c>
      <c r="K416" s="631"/>
    </row>
    <row r="417" spans="1:12" x14ac:dyDescent="0.25">
      <c r="A417" s="660"/>
      <c r="B417" s="659"/>
      <c r="C417" s="659"/>
      <c r="D417" s="659"/>
      <c r="E417" s="659"/>
      <c r="F417" s="658"/>
      <c r="G417" s="662" t="s">
        <v>4</v>
      </c>
      <c r="H417" s="661">
        <f>H241+H214+H257</f>
        <v>379260.5</v>
      </c>
      <c r="I417" s="661">
        <f>I241+I229+I257</f>
        <v>274778.2</v>
      </c>
      <c r="K417" s="631"/>
    </row>
    <row r="418" spans="1:12" ht="15.75" customHeight="1" x14ac:dyDescent="0.25">
      <c r="A418" s="660"/>
      <c r="B418" s="659"/>
      <c r="C418" s="659"/>
      <c r="D418" s="659"/>
      <c r="E418" s="659"/>
      <c r="F418" s="658"/>
      <c r="G418" s="662" t="s">
        <v>3</v>
      </c>
      <c r="H418" s="661">
        <f>H10+H26+H39+H77+H96+H172+H215+H258+H355+H413+H349+H242+H410</f>
        <v>4853081.5</v>
      </c>
      <c r="I418" s="661">
        <f>I18+I22+I26+I39+I84+I89+I98+I181+I221+I226+I247+I262+I273+I292+I349+I358+I410</f>
        <v>3873400.5000000005</v>
      </c>
      <c r="K418" s="631"/>
    </row>
    <row r="419" spans="1:12" ht="17.25" customHeight="1" x14ac:dyDescent="0.25">
      <c r="A419" s="660"/>
      <c r="B419" s="659"/>
      <c r="C419" s="659"/>
      <c r="D419" s="659"/>
      <c r="E419" s="659"/>
      <c r="F419" s="658"/>
      <c r="G419" s="657" t="s">
        <v>2</v>
      </c>
      <c r="H419" s="656">
        <f>H11+H27+H40+H56+H68+H78+H97+H104+H114+H128+H145+H173+H216+H243+H259+H316+H342+H356+H387+H397+H406+H408+H411+H415+H376</f>
        <v>1235819.2</v>
      </c>
      <c r="I419" s="656">
        <f>I11+I56+I78+I114+I216+I243+I259+I316+I342+I356+I376+I387+I397+I406+I408+I411+I415</f>
        <v>967060.60000000009</v>
      </c>
      <c r="K419" s="631"/>
    </row>
    <row r="420" spans="1:12" ht="45.75" customHeight="1" x14ac:dyDescent="0.25">
      <c r="A420" s="655" t="s">
        <v>960</v>
      </c>
      <c r="B420" s="655"/>
      <c r="C420" s="655"/>
      <c r="D420" s="655"/>
      <c r="E420" s="655"/>
      <c r="F420" s="655"/>
      <c r="G420" s="655"/>
      <c r="H420" s="655"/>
      <c r="I420" s="655"/>
      <c r="J420" s="654"/>
      <c r="K420" s="653"/>
      <c r="L420" s="645"/>
    </row>
    <row r="421" spans="1:12" ht="39" customHeight="1" x14ac:dyDescent="0.3">
      <c r="A421" s="652" t="s">
        <v>959</v>
      </c>
      <c r="B421" s="652"/>
      <c r="C421" s="652"/>
      <c r="D421" s="652"/>
      <c r="E421" s="652"/>
      <c r="F421" s="652"/>
      <c r="G421" s="652"/>
      <c r="H421" s="652"/>
      <c r="I421" s="652"/>
      <c r="J421" s="647"/>
      <c r="K421" s="646"/>
      <c r="L421" s="645"/>
    </row>
    <row r="422" spans="1:12" ht="19.5" customHeight="1" x14ac:dyDescent="0.3">
      <c r="A422" s="649"/>
      <c r="B422" s="649"/>
      <c r="C422" s="649"/>
      <c r="D422" s="649"/>
      <c r="E422" s="649"/>
      <c r="F422" s="649"/>
      <c r="G422" s="649"/>
      <c r="H422" s="649"/>
      <c r="I422" s="649"/>
      <c r="J422" s="647"/>
      <c r="K422" s="646"/>
      <c r="L422" s="645"/>
    </row>
    <row r="423" spans="1:12" ht="19.5" customHeight="1" x14ac:dyDescent="0.3">
      <c r="A423" s="651" t="s">
        <v>958</v>
      </c>
      <c r="B423" s="650"/>
      <c r="C423" s="650"/>
      <c r="D423" s="650"/>
      <c r="E423" s="650"/>
      <c r="F423" s="650"/>
      <c r="G423" s="650"/>
      <c r="H423" s="650"/>
      <c r="I423" s="650"/>
      <c r="J423" s="647"/>
      <c r="K423" s="646"/>
      <c r="L423" s="645"/>
    </row>
    <row r="424" spans="1:12" ht="19.5" customHeight="1" x14ac:dyDescent="0.3">
      <c r="A424" s="651" t="s">
        <v>957</v>
      </c>
      <c r="B424" s="650"/>
      <c r="C424" s="650"/>
      <c r="D424" s="650"/>
      <c r="E424" s="650"/>
      <c r="F424" s="650"/>
      <c r="G424" s="650"/>
      <c r="H424" s="650"/>
      <c r="I424" s="650"/>
      <c r="J424" s="647"/>
      <c r="K424" s="646"/>
      <c r="L424" s="645"/>
    </row>
    <row r="425" spans="1:12" ht="19.5" customHeight="1" x14ac:dyDescent="0.3">
      <c r="A425" s="649"/>
      <c r="B425" s="649"/>
      <c r="C425" s="649"/>
      <c r="D425" s="649"/>
      <c r="E425" s="649"/>
      <c r="F425" s="649"/>
      <c r="G425" s="649"/>
      <c r="H425" s="649"/>
      <c r="I425" s="649"/>
      <c r="J425" s="647"/>
      <c r="K425" s="646"/>
      <c r="L425" s="645"/>
    </row>
    <row r="426" spans="1:12" ht="19.5" customHeight="1" x14ac:dyDescent="0.3">
      <c r="A426" s="648"/>
      <c r="B426" s="648"/>
      <c r="C426" s="648"/>
      <c r="D426" s="648"/>
      <c r="E426" s="648"/>
      <c r="F426" s="648"/>
      <c r="G426" s="648"/>
      <c r="H426" s="648"/>
      <c r="I426" s="648"/>
      <c r="J426" s="647"/>
      <c r="K426" s="646"/>
      <c r="L426" s="645"/>
    </row>
    <row r="427" spans="1:12" ht="19.5" customHeight="1" x14ac:dyDescent="0.3">
      <c r="A427" s="648"/>
      <c r="B427" s="648"/>
      <c r="C427" s="648"/>
      <c r="D427" s="648"/>
      <c r="E427" s="648"/>
      <c r="F427" s="648"/>
      <c r="G427" s="648"/>
      <c r="H427" s="648"/>
      <c r="I427" s="648"/>
      <c r="J427" s="647"/>
      <c r="K427" s="646"/>
      <c r="L427" s="645"/>
    </row>
    <row r="428" spans="1:12" ht="19.5" customHeight="1" x14ac:dyDescent="0.3">
      <c r="A428" s="648"/>
      <c r="B428" s="648"/>
      <c r="C428" s="648"/>
      <c r="D428" s="648"/>
      <c r="E428" s="648"/>
      <c r="F428" s="648"/>
      <c r="G428" s="648"/>
      <c r="H428" s="648"/>
      <c r="I428" s="648"/>
      <c r="J428" s="647"/>
      <c r="K428" s="646"/>
      <c r="L428" s="645"/>
    </row>
    <row r="429" spans="1:12" ht="18.75" x14ac:dyDescent="0.3">
      <c r="A429" s="644"/>
      <c r="B429" s="644"/>
      <c r="C429" s="644"/>
      <c r="D429" s="644"/>
      <c r="E429" s="644"/>
      <c r="F429" s="644"/>
      <c r="G429" s="643"/>
      <c r="H429" s="642"/>
      <c r="I429" s="641"/>
    </row>
    <row r="430" spans="1:12" ht="18.75" x14ac:dyDescent="0.3">
      <c r="A430" s="644"/>
      <c r="B430" s="644"/>
      <c r="C430" s="644"/>
      <c r="D430" s="644"/>
      <c r="E430" s="644"/>
      <c r="F430" s="644"/>
      <c r="G430" s="643"/>
      <c r="H430" s="642"/>
      <c r="I430" s="641"/>
    </row>
    <row r="431" spans="1:12" ht="20.25" customHeight="1" x14ac:dyDescent="0.3">
      <c r="A431" s="644"/>
      <c r="B431" s="644"/>
      <c r="C431" s="644"/>
      <c r="D431" s="644"/>
      <c r="E431" s="644"/>
      <c r="F431" s="644"/>
      <c r="G431" s="643"/>
      <c r="H431" s="642"/>
      <c r="I431" s="641"/>
    </row>
    <row r="432" spans="1:12" ht="18.75" x14ac:dyDescent="0.3">
      <c r="A432" s="644"/>
      <c r="B432" s="644"/>
      <c r="C432" s="644"/>
      <c r="D432" s="644"/>
      <c r="E432" s="644"/>
      <c r="F432" s="644"/>
      <c r="G432" s="643"/>
      <c r="H432" s="642"/>
      <c r="I432" s="641"/>
    </row>
    <row r="433" spans="1:9" ht="18.75" x14ac:dyDescent="0.3">
      <c r="A433" s="644"/>
      <c r="B433" s="644"/>
      <c r="C433" s="644"/>
      <c r="D433" s="644"/>
      <c r="E433" s="644"/>
      <c r="F433" s="644"/>
      <c r="G433" s="643"/>
      <c r="H433" s="642"/>
      <c r="I433" s="641"/>
    </row>
    <row r="434" spans="1:9" ht="18.75" x14ac:dyDescent="0.3">
      <c r="A434" s="644"/>
      <c r="B434" s="644"/>
      <c r="C434" s="644"/>
      <c r="D434" s="644"/>
      <c r="E434" s="644"/>
      <c r="F434" s="644"/>
      <c r="G434" s="643"/>
      <c r="H434" s="642"/>
      <c r="I434" s="641"/>
    </row>
    <row r="435" spans="1:9" ht="18.75" x14ac:dyDescent="0.3">
      <c r="A435" s="644"/>
      <c r="B435" s="644"/>
      <c r="C435" s="644"/>
      <c r="D435" s="644"/>
      <c r="E435" s="644"/>
      <c r="F435" s="644"/>
      <c r="G435" s="643"/>
      <c r="H435" s="642"/>
      <c r="I435" s="641"/>
    </row>
    <row r="436" spans="1:9" ht="18.75" x14ac:dyDescent="0.3">
      <c r="A436" s="644"/>
      <c r="B436" s="644"/>
      <c r="C436" s="644"/>
      <c r="D436" s="644"/>
      <c r="E436" s="644"/>
      <c r="F436" s="644"/>
      <c r="G436" s="643"/>
      <c r="H436" s="642"/>
      <c r="I436" s="641"/>
    </row>
    <row r="437" spans="1:9" ht="18.75" x14ac:dyDescent="0.3">
      <c r="A437" s="644"/>
      <c r="B437" s="644"/>
      <c r="C437" s="644"/>
      <c r="D437" s="644"/>
      <c r="E437" s="644"/>
      <c r="F437" s="644"/>
      <c r="G437" s="643"/>
      <c r="H437" s="642"/>
      <c r="I437" s="641"/>
    </row>
    <row r="438" spans="1:9" ht="18.75" x14ac:dyDescent="0.3">
      <c r="A438" s="644"/>
      <c r="B438" s="644"/>
      <c r="C438" s="644"/>
      <c r="D438" s="644"/>
      <c r="E438" s="644"/>
      <c r="F438" s="644"/>
      <c r="G438" s="643"/>
      <c r="H438" s="642"/>
      <c r="I438" s="641"/>
    </row>
    <row r="439" spans="1:9" ht="18.75" x14ac:dyDescent="0.3">
      <c r="A439" s="644"/>
      <c r="B439" s="644"/>
      <c r="C439" s="644"/>
      <c r="D439" s="644"/>
      <c r="E439" s="644"/>
      <c r="F439" s="644"/>
      <c r="G439" s="643"/>
      <c r="H439" s="642"/>
      <c r="I439" s="641"/>
    </row>
    <row r="440" spans="1:9" ht="18.75" x14ac:dyDescent="0.3">
      <c r="A440" s="644"/>
      <c r="B440" s="644"/>
      <c r="C440" s="644"/>
      <c r="D440" s="644"/>
      <c r="E440" s="644"/>
      <c r="F440" s="644"/>
      <c r="G440" s="643"/>
      <c r="H440" s="642"/>
      <c r="I440" s="641"/>
    </row>
    <row r="441" spans="1:9" ht="18.75" x14ac:dyDescent="0.3">
      <c r="A441" s="644"/>
      <c r="B441" s="644"/>
      <c r="C441" s="644"/>
      <c r="D441" s="644"/>
      <c r="E441" s="644"/>
      <c r="F441" s="644"/>
      <c r="G441" s="643"/>
      <c r="H441" s="642"/>
      <c r="I441" s="641"/>
    </row>
    <row r="442" spans="1:9" ht="18.75" x14ac:dyDescent="0.3">
      <c r="A442" s="644"/>
      <c r="B442" s="644"/>
      <c r="C442" s="644"/>
      <c r="D442" s="644"/>
      <c r="E442" s="644"/>
      <c r="F442" s="644"/>
      <c r="G442" s="643"/>
      <c r="H442" s="642"/>
      <c r="I442" s="641"/>
    </row>
    <row r="443" spans="1:9" ht="18.75" x14ac:dyDescent="0.3">
      <c r="A443" s="644"/>
      <c r="B443" s="644"/>
      <c r="C443" s="644"/>
      <c r="D443" s="644"/>
      <c r="E443" s="644"/>
      <c r="F443" s="644"/>
      <c r="G443" s="643"/>
      <c r="H443" s="642"/>
      <c r="I443" s="641"/>
    </row>
    <row r="444" spans="1:9" ht="18.75" x14ac:dyDescent="0.3">
      <c r="A444" s="644"/>
      <c r="B444" s="644"/>
      <c r="C444" s="644"/>
      <c r="D444" s="644"/>
      <c r="E444" s="644"/>
      <c r="F444" s="644"/>
      <c r="G444" s="643"/>
      <c r="H444" s="642"/>
      <c r="I444" s="641"/>
    </row>
    <row r="445" spans="1:9" ht="18.75" x14ac:dyDescent="0.3">
      <c r="A445" s="644"/>
      <c r="B445" s="644"/>
      <c r="C445" s="644"/>
      <c r="D445" s="644"/>
      <c r="E445" s="644"/>
      <c r="F445" s="644"/>
      <c r="G445" s="643"/>
      <c r="H445" s="642"/>
      <c r="I445" s="641"/>
    </row>
    <row r="446" spans="1:9" ht="18.75" x14ac:dyDescent="0.3">
      <c r="A446" s="644"/>
      <c r="B446" s="644"/>
      <c r="C446" s="644"/>
      <c r="D446" s="644"/>
      <c r="E446" s="644"/>
      <c r="F446" s="644"/>
      <c r="G446" s="643"/>
      <c r="H446" s="642"/>
      <c r="I446" s="641"/>
    </row>
    <row r="447" spans="1:9" ht="18.75" x14ac:dyDescent="0.3">
      <c r="A447" s="644"/>
      <c r="B447" s="644"/>
      <c r="C447" s="644"/>
      <c r="D447" s="644"/>
      <c r="E447" s="644"/>
      <c r="F447" s="644"/>
      <c r="G447" s="643"/>
      <c r="H447" s="642"/>
      <c r="I447" s="641"/>
    </row>
    <row r="448" spans="1:9" ht="18.75" x14ac:dyDescent="0.3">
      <c r="A448" s="644"/>
      <c r="B448" s="644"/>
      <c r="C448" s="644"/>
      <c r="D448" s="644"/>
      <c r="E448" s="644"/>
      <c r="F448" s="644"/>
      <c r="G448" s="643"/>
      <c r="H448" s="642"/>
      <c r="I448" s="641"/>
    </row>
    <row r="449" spans="1:9" ht="18.75" x14ac:dyDescent="0.3">
      <c r="A449" s="644"/>
      <c r="B449" s="644"/>
      <c r="C449" s="644"/>
      <c r="D449" s="644"/>
      <c r="E449" s="644"/>
      <c r="F449" s="644"/>
      <c r="G449" s="643"/>
      <c r="H449" s="642"/>
      <c r="I449" s="641"/>
    </row>
    <row r="450" spans="1:9" ht="18.75" x14ac:dyDescent="0.3">
      <c r="A450" s="644"/>
      <c r="B450" s="644"/>
      <c r="C450" s="644"/>
      <c r="D450" s="644"/>
      <c r="E450" s="644"/>
      <c r="F450" s="644"/>
      <c r="G450" s="643"/>
      <c r="H450" s="642"/>
      <c r="I450" s="641"/>
    </row>
    <row r="451" spans="1:9" ht="18.75" x14ac:dyDescent="0.3">
      <c r="A451" s="644"/>
      <c r="B451" s="644"/>
      <c r="C451" s="644"/>
      <c r="D451" s="644"/>
      <c r="E451" s="644"/>
      <c r="F451" s="644"/>
      <c r="G451" s="643"/>
      <c r="H451" s="642"/>
      <c r="I451" s="641"/>
    </row>
    <row r="452" spans="1:9" ht="18.75" x14ac:dyDescent="0.3">
      <c r="A452" s="644"/>
      <c r="B452" s="644"/>
      <c r="C452" s="644"/>
      <c r="D452" s="644"/>
      <c r="E452" s="644"/>
      <c r="F452" s="644"/>
      <c r="G452" s="643"/>
      <c r="H452" s="642"/>
      <c r="I452" s="641"/>
    </row>
    <row r="453" spans="1:9" ht="18.75" x14ac:dyDescent="0.3">
      <c r="A453" s="644"/>
      <c r="B453" s="644"/>
      <c r="C453" s="644"/>
      <c r="D453" s="644"/>
      <c r="E453" s="644"/>
      <c r="F453" s="644"/>
      <c r="G453" s="643"/>
      <c r="H453" s="642"/>
      <c r="I453" s="641"/>
    </row>
    <row r="454" spans="1:9" ht="18.75" x14ac:dyDescent="0.3">
      <c r="A454" s="644"/>
      <c r="B454" s="644"/>
      <c r="C454" s="644"/>
      <c r="D454" s="644"/>
      <c r="E454" s="644"/>
      <c r="F454" s="644"/>
      <c r="G454" s="643"/>
      <c r="H454" s="642"/>
      <c r="I454" s="641"/>
    </row>
    <row r="455" spans="1:9" ht="18.75" x14ac:dyDescent="0.3">
      <c r="A455" s="644"/>
      <c r="B455" s="644"/>
      <c r="C455" s="644"/>
      <c r="D455" s="644"/>
      <c r="E455" s="644"/>
      <c r="F455" s="644"/>
      <c r="G455" s="643"/>
      <c r="H455" s="642"/>
      <c r="I455" s="641"/>
    </row>
    <row r="456" spans="1:9" ht="18.75" x14ac:dyDescent="0.3">
      <c r="A456" s="644"/>
      <c r="B456" s="644"/>
      <c r="C456" s="644"/>
      <c r="D456" s="644"/>
      <c r="E456" s="644"/>
      <c r="F456" s="644"/>
      <c r="G456" s="643"/>
      <c r="H456" s="642"/>
      <c r="I456" s="641"/>
    </row>
    <row r="457" spans="1:9" ht="18.75" x14ac:dyDescent="0.3">
      <c r="A457" s="644"/>
      <c r="B457" s="644"/>
      <c r="C457" s="644"/>
      <c r="D457" s="644"/>
      <c r="E457" s="644"/>
      <c r="F457" s="644"/>
      <c r="G457" s="643"/>
      <c r="H457" s="642"/>
      <c r="I457" s="641"/>
    </row>
    <row r="458" spans="1:9" ht="18.75" x14ac:dyDescent="0.3">
      <c r="A458" s="644"/>
      <c r="B458" s="644"/>
      <c r="C458" s="644"/>
      <c r="D458" s="644"/>
      <c r="E458" s="644"/>
      <c r="F458" s="644"/>
      <c r="G458" s="643"/>
      <c r="H458" s="642"/>
      <c r="I458" s="641"/>
    </row>
    <row r="459" spans="1:9" ht="18.75" x14ac:dyDescent="0.3">
      <c r="A459" s="644"/>
      <c r="B459" s="644"/>
      <c r="C459" s="644"/>
      <c r="D459" s="644"/>
      <c r="E459" s="644"/>
      <c r="F459" s="644"/>
      <c r="G459" s="643"/>
      <c r="H459" s="642"/>
      <c r="I459" s="641"/>
    </row>
    <row r="460" spans="1:9" ht="18.75" x14ac:dyDescent="0.3">
      <c r="A460" s="644"/>
      <c r="B460" s="644"/>
      <c r="C460" s="644"/>
      <c r="D460" s="644"/>
      <c r="E460" s="644"/>
      <c r="F460" s="644"/>
      <c r="G460" s="643"/>
      <c r="H460" s="642"/>
      <c r="I460" s="641"/>
    </row>
    <row r="461" spans="1:9" ht="18.75" x14ac:dyDescent="0.3">
      <c r="A461" s="644"/>
      <c r="B461" s="644"/>
      <c r="C461" s="644"/>
      <c r="D461" s="644"/>
      <c r="E461" s="644"/>
      <c r="F461" s="644"/>
      <c r="G461" s="643"/>
      <c r="H461" s="642"/>
      <c r="I461" s="641"/>
    </row>
    <row r="462" spans="1:9" ht="18.75" x14ac:dyDescent="0.3">
      <c r="A462" s="644"/>
      <c r="B462" s="644"/>
      <c r="C462" s="644"/>
      <c r="D462" s="644"/>
      <c r="E462" s="644"/>
      <c r="F462" s="644"/>
      <c r="G462" s="643"/>
      <c r="H462" s="642"/>
      <c r="I462" s="641"/>
    </row>
    <row r="463" spans="1:9" ht="18.75" x14ac:dyDescent="0.3">
      <c r="A463" s="644"/>
      <c r="B463" s="644"/>
      <c r="C463" s="644"/>
      <c r="D463" s="644"/>
      <c r="E463" s="644"/>
      <c r="F463" s="644"/>
      <c r="G463" s="643"/>
      <c r="H463" s="642"/>
      <c r="I463" s="641"/>
    </row>
    <row r="464" spans="1:9" ht="18.75" x14ac:dyDescent="0.3">
      <c r="A464" s="644"/>
      <c r="B464" s="644"/>
      <c r="C464" s="644"/>
      <c r="D464" s="644"/>
      <c r="E464" s="644"/>
      <c r="F464" s="644"/>
      <c r="G464" s="643"/>
      <c r="H464" s="642"/>
      <c r="I464" s="641"/>
    </row>
    <row r="465" spans="1:9" ht="18.75" x14ac:dyDescent="0.3">
      <c r="A465" s="644"/>
      <c r="B465" s="644"/>
      <c r="C465" s="644"/>
      <c r="D465" s="644"/>
      <c r="E465" s="644"/>
      <c r="F465" s="644"/>
      <c r="G465" s="643"/>
      <c r="H465" s="642"/>
      <c r="I465" s="641"/>
    </row>
    <row r="466" spans="1:9" ht="18.75" x14ac:dyDescent="0.3">
      <c r="A466" s="644"/>
      <c r="B466" s="644"/>
      <c r="C466" s="644"/>
      <c r="D466" s="644"/>
      <c r="E466" s="644"/>
      <c r="F466" s="644"/>
      <c r="G466" s="643"/>
      <c r="H466" s="642"/>
      <c r="I466" s="641"/>
    </row>
    <row r="467" spans="1:9" ht="18.75" x14ac:dyDescent="0.3">
      <c r="A467" s="640"/>
      <c r="B467" s="640"/>
      <c r="C467" s="640"/>
      <c r="D467" s="640"/>
      <c r="E467" s="640"/>
      <c r="F467" s="640"/>
      <c r="G467" s="639"/>
      <c r="H467" s="638"/>
      <c r="I467" s="637"/>
    </row>
    <row r="468" spans="1:9" ht="18.75" x14ac:dyDescent="0.3">
      <c r="A468" s="640"/>
      <c r="B468" s="640"/>
      <c r="C468" s="640"/>
      <c r="D468" s="640"/>
      <c r="E468" s="640"/>
      <c r="F468" s="640"/>
      <c r="G468" s="639"/>
      <c r="H468" s="638"/>
      <c r="I468" s="637"/>
    </row>
    <row r="469" spans="1:9" ht="18.75" x14ac:dyDescent="0.3">
      <c r="A469" s="640"/>
      <c r="B469" s="640"/>
      <c r="C469" s="640"/>
      <c r="D469" s="640"/>
      <c r="E469" s="640"/>
      <c r="F469" s="640"/>
      <c r="G469" s="639"/>
      <c r="H469" s="638"/>
      <c r="I469" s="637"/>
    </row>
    <row r="470" spans="1:9" ht="18.75" x14ac:dyDescent="0.3">
      <c r="A470" s="640"/>
      <c r="B470" s="640"/>
      <c r="C470" s="640"/>
      <c r="D470" s="640"/>
      <c r="E470" s="640"/>
      <c r="F470" s="640"/>
      <c r="G470" s="639"/>
      <c r="H470" s="638"/>
      <c r="I470" s="637"/>
    </row>
    <row r="471" spans="1:9" ht="18.75" x14ac:dyDescent="0.3">
      <c r="A471" s="640"/>
      <c r="B471" s="640"/>
      <c r="C471" s="640"/>
      <c r="D471" s="640"/>
      <c r="E471" s="640"/>
      <c r="F471" s="640"/>
      <c r="G471" s="639"/>
      <c r="H471" s="638"/>
      <c r="I471" s="637"/>
    </row>
    <row r="472" spans="1:9" ht="18.75" x14ac:dyDescent="0.3">
      <c r="A472" s="640"/>
      <c r="B472" s="640"/>
      <c r="C472" s="640"/>
      <c r="D472" s="640"/>
      <c r="E472" s="640"/>
      <c r="F472" s="640"/>
      <c r="G472" s="639"/>
      <c r="H472" s="638"/>
      <c r="I472" s="637"/>
    </row>
    <row r="473" spans="1:9" ht="18.75" x14ac:dyDescent="0.3">
      <c r="A473" s="640"/>
      <c r="B473" s="640"/>
      <c r="C473" s="640"/>
      <c r="D473" s="640"/>
      <c r="E473" s="640"/>
      <c r="F473" s="640"/>
      <c r="G473" s="639"/>
      <c r="H473" s="638"/>
      <c r="I473" s="637"/>
    </row>
    <row r="474" spans="1:9" ht="18.75" x14ac:dyDescent="0.3">
      <c r="A474" s="640"/>
      <c r="B474" s="640"/>
      <c r="C474" s="640"/>
      <c r="D474" s="640"/>
      <c r="E474" s="640"/>
      <c r="F474" s="640"/>
      <c r="G474" s="639"/>
      <c r="H474" s="638"/>
      <c r="I474" s="637"/>
    </row>
  </sheetData>
  <autoFilter ref="A5:I421">
    <filterColumn colId="4" showButton="0"/>
    <filterColumn colId="6" showButton="0"/>
    <filterColumn colId="7" showButton="0"/>
  </autoFilter>
  <mergeCells count="1055">
    <mergeCell ref="G325:G326"/>
    <mergeCell ref="F345:F346"/>
    <mergeCell ref="H325:H326"/>
    <mergeCell ref="I372:I373"/>
    <mergeCell ref="H395:H396"/>
    <mergeCell ref="H381:H382"/>
    <mergeCell ref="H365:H369"/>
    <mergeCell ref="B302:B303"/>
    <mergeCell ref="E321:E323"/>
    <mergeCell ref="C297:C301"/>
    <mergeCell ref="D297:D301"/>
    <mergeCell ref="G379:G380"/>
    <mergeCell ref="I365:I369"/>
    <mergeCell ref="I379:I380"/>
    <mergeCell ref="G377:G378"/>
    <mergeCell ref="G345:G346"/>
    <mergeCell ref="G347:G348"/>
    <mergeCell ref="A423:I423"/>
    <mergeCell ref="G381:G382"/>
    <mergeCell ref="I395:I396"/>
    <mergeCell ref="B310:B311"/>
    <mergeCell ref="C310:C311"/>
    <mergeCell ref="E317:E318"/>
    <mergeCell ref="F331:F335"/>
    <mergeCell ref="F343:F344"/>
    <mergeCell ref="C317:C318"/>
    <mergeCell ref="E319:E320"/>
    <mergeCell ref="E297:E301"/>
    <mergeCell ref="E285:E286"/>
    <mergeCell ref="C302:C303"/>
    <mergeCell ref="G372:G373"/>
    <mergeCell ref="H372:H373"/>
    <mergeCell ref="A291:A293"/>
    <mergeCell ref="D291:D293"/>
    <mergeCell ref="F319:F320"/>
    <mergeCell ref="D336:D337"/>
    <mergeCell ref="B319:B320"/>
    <mergeCell ref="G321:G323"/>
    <mergeCell ref="H321:H323"/>
    <mergeCell ref="I321:I323"/>
    <mergeCell ref="I325:I326"/>
    <mergeCell ref="H388:H389"/>
    <mergeCell ref="H385:H386"/>
    <mergeCell ref="I385:I386"/>
    <mergeCell ref="G385:G386"/>
    <mergeCell ref="I388:I389"/>
    <mergeCell ref="G370:G371"/>
    <mergeCell ref="I343:I344"/>
    <mergeCell ref="A420:I420"/>
    <mergeCell ref="A421:I421"/>
    <mergeCell ref="G398:G399"/>
    <mergeCell ref="H398:H399"/>
    <mergeCell ref="I398:I399"/>
    <mergeCell ref="H392:H393"/>
    <mergeCell ref="I392:I393"/>
    <mergeCell ref="G395:G396"/>
    <mergeCell ref="G74:G75"/>
    <mergeCell ref="G48:G49"/>
    <mergeCell ref="G388:G389"/>
    <mergeCell ref="G61:G62"/>
    <mergeCell ref="A424:I424"/>
    <mergeCell ref="I390:I391"/>
    <mergeCell ref="A220:A222"/>
    <mergeCell ref="B220:B222"/>
    <mergeCell ref="C220:C222"/>
    <mergeCell ref="D220:D222"/>
    <mergeCell ref="H379:H380"/>
    <mergeCell ref="F91:F92"/>
    <mergeCell ref="I50:I51"/>
    <mergeCell ref="G98:G99"/>
    <mergeCell ref="H98:H99"/>
    <mergeCell ref="I98:I99"/>
    <mergeCell ref="H310:H311"/>
    <mergeCell ref="G52:G53"/>
    <mergeCell ref="H52:H53"/>
    <mergeCell ref="I52:I53"/>
    <mergeCell ref="G86:G87"/>
    <mergeCell ref="I86:I87"/>
    <mergeCell ref="H86:H87"/>
    <mergeCell ref="G124:G125"/>
    <mergeCell ref="H124:H125"/>
    <mergeCell ref="G350:G351"/>
    <mergeCell ref="H350:H351"/>
    <mergeCell ref="I350:I351"/>
    <mergeCell ref="I338:I341"/>
    <mergeCell ref="H331:H335"/>
    <mergeCell ref="G392:G393"/>
    <mergeCell ref="D285:D286"/>
    <mergeCell ref="D302:D303"/>
    <mergeCell ref="G115:G120"/>
    <mergeCell ref="H115:H120"/>
    <mergeCell ref="I31:I35"/>
    <mergeCell ref="F100:F101"/>
    <mergeCell ref="G79:G83"/>
    <mergeCell ref="I129:I133"/>
    <mergeCell ref="G122:G123"/>
    <mergeCell ref="I136:I140"/>
    <mergeCell ref="G134:G135"/>
    <mergeCell ref="H134:H135"/>
    <mergeCell ref="D115:D121"/>
    <mergeCell ref="E115:E120"/>
    <mergeCell ref="F115:F120"/>
    <mergeCell ref="D122:D123"/>
    <mergeCell ref="E122:E123"/>
    <mergeCell ref="F122:F123"/>
    <mergeCell ref="H129:H133"/>
    <mergeCell ref="G110:G111"/>
    <mergeCell ref="H110:H111"/>
    <mergeCell ref="G105:G109"/>
    <mergeCell ref="H105:H109"/>
    <mergeCell ref="H100:H101"/>
    <mergeCell ref="G100:G101"/>
    <mergeCell ref="I105:I109"/>
    <mergeCell ref="I100:I101"/>
    <mergeCell ref="C124:C125"/>
    <mergeCell ref="D110:D111"/>
    <mergeCell ref="D124:D125"/>
    <mergeCell ref="D100:D101"/>
    <mergeCell ref="H122:H123"/>
    <mergeCell ref="H64:H65"/>
    <mergeCell ref="I64:I65"/>
    <mergeCell ref="H74:H75"/>
    <mergeCell ref="I74:I75"/>
    <mergeCell ref="G57:G60"/>
    <mergeCell ref="I134:I135"/>
    <mergeCell ref="I124:I125"/>
    <mergeCell ref="I122:I123"/>
    <mergeCell ref="I110:I111"/>
    <mergeCell ref="I115:I120"/>
    <mergeCell ref="G91:G92"/>
    <mergeCell ref="H136:H140"/>
    <mergeCell ref="G141:G142"/>
    <mergeCell ref="H141:H142"/>
    <mergeCell ref="G343:G344"/>
    <mergeCell ref="H343:H344"/>
    <mergeCell ref="G185:G189"/>
    <mergeCell ref="G190:G191"/>
    <mergeCell ref="H278:H279"/>
    <mergeCell ref="G136:G140"/>
    <mergeCell ref="G151:G152"/>
    <mergeCell ref="I141:I142"/>
    <mergeCell ref="I168:I169"/>
    <mergeCell ref="H168:H169"/>
    <mergeCell ref="H57:H60"/>
    <mergeCell ref="I57:I60"/>
    <mergeCell ref="I161:I162"/>
    <mergeCell ref="I151:I152"/>
    <mergeCell ref="I91:I92"/>
    <mergeCell ref="H91:H92"/>
    <mergeCell ref="F325:F326"/>
    <mergeCell ref="F350:F351"/>
    <mergeCell ref="E146:E150"/>
    <mergeCell ref="F146:F150"/>
    <mergeCell ref="F161:F162"/>
    <mergeCell ref="F156:F160"/>
    <mergeCell ref="F174:F178"/>
    <mergeCell ref="E291:E293"/>
    <mergeCell ref="F291:F293"/>
    <mergeCell ref="F317:F318"/>
    <mergeCell ref="F197:F198"/>
    <mergeCell ref="F302:F303"/>
    <mergeCell ref="F305:F309"/>
    <mergeCell ref="F287:F289"/>
    <mergeCell ref="F280:F284"/>
    <mergeCell ref="F285:F286"/>
    <mergeCell ref="F260:F263"/>
    <mergeCell ref="H174:H178"/>
    <mergeCell ref="F310:F311"/>
    <mergeCell ref="F204:F205"/>
    <mergeCell ref="F206:F210"/>
    <mergeCell ref="F190:F191"/>
    <mergeCell ref="F183:F184"/>
    <mergeCell ref="H206:H210"/>
    <mergeCell ref="H237:H238"/>
    <mergeCell ref="H249:H250"/>
    <mergeCell ref="H252:H253"/>
    <mergeCell ref="B357:B359"/>
    <mergeCell ref="G211:G212"/>
    <mergeCell ref="G199:G203"/>
    <mergeCell ref="F218:F219"/>
    <mergeCell ref="F220:F222"/>
    <mergeCell ref="G297:G301"/>
    <mergeCell ref="G310:G311"/>
    <mergeCell ref="G237:G238"/>
    <mergeCell ref="F244:F248"/>
    <mergeCell ref="G254:G256"/>
    <mergeCell ref="F377:F378"/>
    <mergeCell ref="F370:F371"/>
    <mergeCell ref="D360:D361"/>
    <mergeCell ref="E360:E361"/>
    <mergeCell ref="B365:B369"/>
    <mergeCell ref="C365:C369"/>
    <mergeCell ref="D365:D369"/>
    <mergeCell ref="E370:E371"/>
    <mergeCell ref="B377:B378"/>
    <mergeCell ref="C377:C378"/>
    <mergeCell ref="G365:G369"/>
    <mergeCell ref="C357:C359"/>
    <mergeCell ref="D357:D359"/>
    <mergeCell ref="E357:E359"/>
    <mergeCell ref="G374:G375"/>
    <mergeCell ref="F357:F359"/>
    <mergeCell ref="E362:E363"/>
    <mergeCell ref="E365:E369"/>
    <mergeCell ref="D362:D363"/>
    <mergeCell ref="B350:B351"/>
    <mergeCell ref="C370:C371"/>
    <mergeCell ref="C350:C351"/>
    <mergeCell ref="D370:D371"/>
    <mergeCell ref="D377:D378"/>
    <mergeCell ref="E377:E378"/>
    <mergeCell ref="B362:B363"/>
    <mergeCell ref="B370:B371"/>
    <mergeCell ref="B372:B373"/>
    <mergeCell ref="C360:C361"/>
    <mergeCell ref="I48:I49"/>
    <mergeCell ref="G64:G65"/>
    <mergeCell ref="C381:C382"/>
    <mergeCell ref="F321:F323"/>
    <mergeCell ref="C319:C320"/>
    <mergeCell ref="D388:D389"/>
    <mergeCell ref="E388:E389"/>
    <mergeCell ref="F388:F389"/>
    <mergeCell ref="D383:D384"/>
    <mergeCell ref="E383:E384"/>
    <mergeCell ref="I61:I62"/>
    <mergeCell ref="G302:G303"/>
    <mergeCell ref="H302:H303"/>
    <mergeCell ref="I302:I303"/>
    <mergeCell ref="G36:G37"/>
    <mergeCell ref="H36:H37"/>
    <mergeCell ref="I36:I37"/>
    <mergeCell ref="G46:G47"/>
    <mergeCell ref="H46:H47"/>
    <mergeCell ref="I46:I47"/>
    <mergeCell ref="F181:F182"/>
    <mergeCell ref="F192:F196"/>
    <mergeCell ref="F199:F203"/>
    <mergeCell ref="C156:C160"/>
    <mergeCell ref="C151:C152"/>
    <mergeCell ref="A416:F419"/>
    <mergeCell ref="F365:F369"/>
    <mergeCell ref="F383:F384"/>
    <mergeCell ref="C372:C373"/>
    <mergeCell ref="D372:D373"/>
    <mergeCell ref="F98:F99"/>
    <mergeCell ref="E129:E133"/>
    <mergeCell ref="F129:F133"/>
    <mergeCell ref="E134:E135"/>
    <mergeCell ref="D141:D142"/>
    <mergeCell ref="E141:E142"/>
    <mergeCell ref="G168:G169"/>
    <mergeCell ref="G163:G167"/>
    <mergeCell ref="G179:G180"/>
    <mergeCell ref="G174:G178"/>
    <mergeCell ref="E211:E212"/>
    <mergeCell ref="E151:E152"/>
    <mergeCell ref="E161:E162"/>
    <mergeCell ref="F185:F189"/>
    <mergeCell ref="F163:F167"/>
    <mergeCell ref="F168:F169"/>
    <mergeCell ref="F275:F276"/>
    <mergeCell ref="A1:I1"/>
    <mergeCell ref="A2:I2"/>
    <mergeCell ref="A3:I3"/>
    <mergeCell ref="I12:I14"/>
    <mergeCell ref="G239:G240"/>
    <mergeCell ref="H239:H240"/>
    <mergeCell ref="I239:I240"/>
    <mergeCell ref="F124:F125"/>
    <mergeCell ref="F211:F212"/>
    <mergeCell ref="D199:D203"/>
    <mergeCell ref="E199:E203"/>
    <mergeCell ref="F232:F236"/>
    <mergeCell ref="D171:D173"/>
    <mergeCell ref="E171:E173"/>
    <mergeCell ref="F171:F173"/>
    <mergeCell ref="E204:E205"/>
    <mergeCell ref="D190:D191"/>
    <mergeCell ref="F213:F216"/>
    <mergeCell ref="E218:E219"/>
    <mergeCell ref="E190:E191"/>
    <mergeCell ref="F237:F238"/>
    <mergeCell ref="F268:F274"/>
    <mergeCell ref="E266:E267"/>
    <mergeCell ref="F266:F267"/>
    <mergeCell ref="E239:E243"/>
    <mergeCell ref="F264:F265"/>
    <mergeCell ref="E264:E265"/>
    <mergeCell ref="E249:E250"/>
    <mergeCell ref="F249:F250"/>
    <mergeCell ref="D185:D189"/>
    <mergeCell ref="E185:E189"/>
    <mergeCell ref="E174:E178"/>
    <mergeCell ref="E183:E184"/>
    <mergeCell ref="E168:E169"/>
    <mergeCell ref="D183:D184"/>
    <mergeCell ref="D179:D180"/>
    <mergeCell ref="E179:E180"/>
    <mergeCell ref="E197:E198"/>
    <mergeCell ref="E192:E196"/>
    <mergeCell ref="C197:C198"/>
    <mergeCell ref="E280:E284"/>
    <mergeCell ref="E278:E279"/>
    <mergeCell ref="C268:C274"/>
    <mergeCell ref="E260:E263"/>
    <mergeCell ref="D260:D263"/>
    <mergeCell ref="D239:D243"/>
    <mergeCell ref="E275:E276"/>
    <mergeCell ref="C199:C203"/>
    <mergeCell ref="C305:C309"/>
    <mergeCell ref="D204:D205"/>
    <mergeCell ref="D266:D267"/>
    <mergeCell ref="E268:E274"/>
    <mergeCell ref="E232:E236"/>
    <mergeCell ref="E254:E259"/>
    <mergeCell ref="C291:C293"/>
    <mergeCell ref="D280:D284"/>
    <mergeCell ref="E237:E238"/>
    <mergeCell ref="E206:E210"/>
    <mergeCell ref="B206:B210"/>
    <mergeCell ref="B268:B274"/>
    <mergeCell ref="B266:B267"/>
    <mergeCell ref="B275:B276"/>
    <mergeCell ref="D249:D250"/>
    <mergeCell ref="C275:C276"/>
    <mergeCell ref="B264:B265"/>
    <mergeCell ref="B385:B387"/>
    <mergeCell ref="C385:C387"/>
    <mergeCell ref="D385:D387"/>
    <mergeCell ref="E385:E387"/>
    <mergeCell ref="C379:C380"/>
    <mergeCell ref="D379:D380"/>
    <mergeCell ref="E379:E380"/>
    <mergeCell ref="C325:C326"/>
    <mergeCell ref="D325:D326"/>
    <mergeCell ref="E325:E326"/>
    <mergeCell ref="E343:E344"/>
    <mergeCell ref="E350:E351"/>
    <mergeCell ref="E331:E335"/>
    <mergeCell ref="D350:D351"/>
    <mergeCell ref="D345:D346"/>
    <mergeCell ref="E345:E346"/>
    <mergeCell ref="D374:D376"/>
    <mergeCell ref="E374:E376"/>
    <mergeCell ref="F374:F376"/>
    <mergeCell ref="E336:E337"/>
    <mergeCell ref="D343:D344"/>
    <mergeCell ref="D331:D335"/>
    <mergeCell ref="E372:E373"/>
    <mergeCell ref="F372:F373"/>
    <mergeCell ref="F336:F337"/>
    <mergeCell ref="F390:F391"/>
    <mergeCell ref="A374:A376"/>
    <mergeCell ref="B374:B376"/>
    <mergeCell ref="A385:A387"/>
    <mergeCell ref="D319:D320"/>
    <mergeCell ref="C343:C344"/>
    <mergeCell ref="D321:D323"/>
    <mergeCell ref="D381:D382"/>
    <mergeCell ref="E381:E382"/>
    <mergeCell ref="F381:F382"/>
    <mergeCell ref="F392:F393"/>
    <mergeCell ref="C398:C399"/>
    <mergeCell ref="D398:D399"/>
    <mergeCell ref="E398:E399"/>
    <mergeCell ref="F398:F399"/>
    <mergeCell ref="C402:C403"/>
    <mergeCell ref="F402:F403"/>
    <mergeCell ref="C390:C391"/>
    <mergeCell ref="D390:D391"/>
    <mergeCell ref="E390:E391"/>
    <mergeCell ref="C400:C401"/>
    <mergeCell ref="D400:D401"/>
    <mergeCell ref="E400:E401"/>
    <mergeCell ref="F400:F401"/>
    <mergeCell ref="C392:C393"/>
    <mergeCell ref="D392:D393"/>
    <mergeCell ref="C388:C389"/>
    <mergeCell ref="A392:A393"/>
    <mergeCell ref="B390:B391"/>
    <mergeCell ref="A390:A391"/>
    <mergeCell ref="D402:D403"/>
    <mergeCell ref="E402:E403"/>
    <mergeCell ref="E392:E393"/>
    <mergeCell ref="C362:C363"/>
    <mergeCell ref="A372:A373"/>
    <mergeCell ref="A379:A380"/>
    <mergeCell ref="A381:A382"/>
    <mergeCell ref="A383:A384"/>
    <mergeCell ref="A360:A361"/>
    <mergeCell ref="C374:C376"/>
    <mergeCell ref="A370:A371"/>
    <mergeCell ref="B360:B361"/>
    <mergeCell ref="A400:A401"/>
    <mergeCell ref="A402:A403"/>
    <mergeCell ref="B392:B393"/>
    <mergeCell ref="B331:B335"/>
    <mergeCell ref="C331:C335"/>
    <mergeCell ref="C336:C337"/>
    <mergeCell ref="B336:B337"/>
    <mergeCell ref="B343:B344"/>
    <mergeCell ref="C383:C384"/>
    <mergeCell ref="B381:B382"/>
    <mergeCell ref="B325:B326"/>
    <mergeCell ref="B317:B318"/>
    <mergeCell ref="B321:B323"/>
    <mergeCell ref="C321:C323"/>
    <mergeCell ref="B199:B203"/>
    <mergeCell ref="A345:A346"/>
    <mergeCell ref="A297:A301"/>
    <mergeCell ref="A302:A303"/>
    <mergeCell ref="A305:A309"/>
    <mergeCell ref="C204:C205"/>
    <mergeCell ref="C141:C142"/>
    <mergeCell ref="A185:A189"/>
    <mergeCell ref="B197:B198"/>
    <mergeCell ref="C190:C191"/>
    <mergeCell ref="B185:B189"/>
    <mergeCell ref="C185:C189"/>
    <mergeCell ref="B192:B196"/>
    <mergeCell ref="A161:A162"/>
    <mergeCell ref="A146:A150"/>
    <mergeCell ref="A151:A152"/>
    <mergeCell ref="A174:A178"/>
    <mergeCell ref="C179:C180"/>
    <mergeCell ref="A143:A145"/>
    <mergeCell ref="B143:B145"/>
    <mergeCell ref="B161:B162"/>
    <mergeCell ref="B156:B160"/>
    <mergeCell ref="C168:C169"/>
    <mergeCell ref="B168:B169"/>
    <mergeCell ref="B179:B180"/>
    <mergeCell ref="B146:B150"/>
    <mergeCell ref="C146:C150"/>
    <mergeCell ref="A134:A135"/>
    <mergeCell ref="A136:A140"/>
    <mergeCell ref="A163:A167"/>
    <mergeCell ref="A168:A169"/>
    <mergeCell ref="A156:A160"/>
    <mergeCell ref="A362:A363"/>
    <mergeCell ref="A365:A369"/>
    <mergeCell ref="A190:A191"/>
    <mergeCell ref="A192:A196"/>
    <mergeCell ref="A197:A198"/>
    <mergeCell ref="C192:C196"/>
    <mergeCell ref="B190:B191"/>
    <mergeCell ref="A319:A320"/>
    <mergeCell ref="A321:A323"/>
    <mergeCell ref="A325:A326"/>
    <mergeCell ref="I41:I45"/>
    <mergeCell ref="I69:I73"/>
    <mergeCell ref="H79:H83"/>
    <mergeCell ref="I79:I83"/>
    <mergeCell ref="F79:F85"/>
    <mergeCell ref="C91:C92"/>
    <mergeCell ref="D91:D92"/>
    <mergeCell ref="E91:E92"/>
    <mergeCell ref="F86:F87"/>
    <mergeCell ref="H61:H62"/>
    <mergeCell ref="B134:B135"/>
    <mergeCell ref="B136:B140"/>
    <mergeCell ref="E98:E99"/>
    <mergeCell ref="B115:B121"/>
    <mergeCell ref="C115:C121"/>
    <mergeCell ref="E124:E125"/>
    <mergeCell ref="B124:B125"/>
    <mergeCell ref="B126:B128"/>
    <mergeCell ref="C122:C123"/>
    <mergeCell ref="D5:D6"/>
    <mergeCell ref="E5:F5"/>
    <mergeCell ref="G5:I5"/>
    <mergeCell ref="A12:A14"/>
    <mergeCell ref="A15:A16"/>
    <mergeCell ref="A17:A19"/>
    <mergeCell ref="G15:G16"/>
    <mergeCell ref="I15:I16"/>
    <mergeCell ref="A218:A219"/>
    <mergeCell ref="B122:B123"/>
    <mergeCell ref="B151:B152"/>
    <mergeCell ref="A5:A6"/>
    <mergeCell ref="B5:B6"/>
    <mergeCell ref="C5:C6"/>
    <mergeCell ref="A41:A45"/>
    <mergeCell ref="A46:A47"/>
    <mergeCell ref="A48:A49"/>
    <mergeCell ref="A52:A53"/>
    <mergeCell ref="A115:A121"/>
    <mergeCell ref="A280:A284"/>
    <mergeCell ref="A285:A286"/>
    <mergeCell ref="A249:A250"/>
    <mergeCell ref="A252:A253"/>
    <mergeCell ref="A264:A265"/>
    <mergeCell ref="A266:A267"/>
    <mergeCell ref="A275:A276"/>
    <mergeCell ref="A181:A182"/>
    <mergeCell ref="A211:A212"/>
    <mergeCell ref="A310:A311"/>
    <mergeCell ref="A317:A318"/>
    <mergeCell ref="A357:A359"/>
    <mergeCell ref="A331:A335"/>
    <mergeCell ref="A336:A337"/>
    <mergeCell ref="A350:A351"/>
    <mergeCell ref="A8:I8"/>
    <mergeCell ref="E136:E140"/>
    <mergeCell ref="F136:F140"/>
    <mergeCell ref="E105:E109"/>
    <mergeCell ref="F105:F109"/>
    <mergeCell ref="F134:F135"/>
    <mergeCell ref="B86:B87"/>
    <mergeCell ref="C134:C135"/>
    <mergeCell ref="D134:D135"/>
    <mergeCell ref="A69:A73"/>
    <mergeCell ref="A57:A60"/>
    <mergeCell ref="E110:E111"/>
    <mergeCell ref="F110:F111"/>
    <mergeCell ref="B181:B182"/>
    <mergeCell ref="C181:C182"/>
    <mergeCell ref="A170:I170"/>
    <mergeCell ref="A171:A173"/>
    <mergeCell ref="B171:B173"/>
    <mergeCell ref="C171:C173"/>
    <mergeCell ref="A179:A180"/>
    <mergeCell ref="C88:C90"/>
    <mergeCell ref="A74:A75"/>
    <mergeCell ref="B61:B62"/>
    <mergeCell ref="A64:A65"/>
    <mergeCell ref="B79:B85"/>
    <mergeCell ref="A76:A78"/>
    <mergeCell ref="B76:B78"/>
    <mergeCell ref="C76:C78"/>
    <mergeCell ref="A79:A85"/>
    <mergeCell ref="A343:A344"/>
    <mergeCell ref="A102:A104"/>
    <mergeCell ref="G69:G73"/>
    <mergeCell ref="C57:C60"/>
    <mergeCell ref="C86:C87"/>
    <mergeCell ref="H69:H73"/>
    <mergeCell ref="A91:A92"/>
    <mergeCell ref="A86:A87"/>
    <mergeCell ref="C61:C62"/>
    <mergeCell ref="B74:B75"/>
    <mergeCell ref="F21:F23"/>
    <mergeCell ref="B28:B29"/>
    <mergeCell ref="C28:C29"/>
    <mergeCell ref="D28:D29"/>
    <mergeCell ref="C48:C49"/>
    <mergeCell ref="D48:D49"/>
    <mergeCell ref="B38:B40"/>
    <mergeCell ref="C38:C40"/>
    <mergeCell ref="D38:D40"/>
    <mergeCell ref="E38:E40"/>
    <mergeCell ref="C69:C73"/>
    <mergeCell ref="D69:D73"/>
    <mergeCell ref="B69:B73"/>
    <mergeCell ref="B64:B65"/>
    <mergeCell ref="C52:C53"/>
    <mergeCell ref="D52:D53"/>
    <mergeCell ref="B174:B178"/>
    <mergeCell ref="G28:G29"/>
    <mergeCell ref="G41:G45"/>
    <mergeCell ref="A66:A68"/>
    <mergeCell ref="B66:B68"/>
    <mergeCell ref="C66:C68"/>
    <mergeCell ref="D66:D68"/>
    <mergeCell ref="E66:E68"/>
    <mergeCell ref="F66:F68"/>
    <mergeCell ref="A38:A40"/>
    <mergeCell ref="F141:F142"/>
    <mergeCell ref="F151:F152"/>
    <mergeCell ref="B163:B167"/>
    <mergeCell ref="E69:E73"/>
    <mergeCell ref="A95:A97"/>
    <mergeCell ref="F95:F97"/>
    <mergeCell ref="C98:C99"/>
    <mergeCell ref="C74:C75"/>
    <mergeCell ref="A88:A90"/>
    <mergeCell ref="B88:B90"/>
    <mergeCell ref="B141:B142"/>
    <mergeCell ref="A21:A23"/>
    <mergeCell ref="A28:A29"/>
    <mergeCell ref="A25:A27"/>
    <mergeCell ref="D74:D75"/>
    <mergeCell ref="E74:E75"/>
    <mergeCell ref="A54:A56"/>
    <mergeCell ref="B54:B56"/>
    <mergeCell ref="C54:C56"/>
    <mergeCell ref="D54:D56"/>
    <mergeCell ref="D168:D169"/>
    <mergeCell ref="D88:D90"/>
    <mergeCell ref="E88:E90"/>
    <mergeCell ref="F88:F90"/>
    <mergeCell ref="F179:F180"/>
    <mergeCell ref="E50:E51"/>
    <mergeCell ref="F50:F51"/>
    <mergeCell ref="F64:F65"/>
    <mergeCell ref="F52:F53"/>
    <mergeCell ref="E54:E56"/>
    <mergeCell ref="B95:B97"/>
    <mergeCell ref="C95:C97"/>
    <mergeCell ref="D95:D97"/>
    <mergeCell ref="E95:E97"/>
    <mergeCell ref="D151:D152"/>
    <mergeCell ref="E163:E167"/>
    <mergeCell ref="B98:B99"/>
    <mergeCell ref="B129:B133"/>
    <mergeCell ref="C129:C133"/>
    <mergeCell ref="C136:C140"/>
    <mergeCell ref="C25:C27"/>
    <mergeCell ref="B25:B27"/>
    <mergeCell ref="E181:E182"/>
    <mergeCell ref="F126:F128"/>
    <mergeCell ref="E126:E128"/>
    <mergeCell ref="D143:D145"/>
    <mergeCell ref="E143:E145"/>
    <mergeCell ref="F143:F145"/>
    <mergeCell ref="E76:E78"/>
    <mergeCell ref="F76:F78"/>
    <mergeCell ref="C174:C178"/>
    <mergeCell ref="E156:E160"/>
    <mergeCell ref="D163:D167"/>
    <mergeCell ref="D197:D198"/>
    <mergeCell ref="E28:E29"/>
    <mergeCell ref="F28:F29"/>
    <mergeCell ref="E79:E85"/>
    <mergeCell ref="C79:C85"/>
    <mergeCell ref="F38:F40"/>
    <mergeCell ref="E52:E53"/>
    <mergeCell ref="B31:B35"/>
    <mergeCell ref="B17:B19"/>
    <mergeCell ref="H15:H16"/>
    <mergeCell ref="B15:B16"/>
    <mergeCell ref="E21:E23"/>
    <mergeCell ref="B48:B49"/>
    <mergeCell ref="D21:D23"/>
    <mergeCell ref="F25:F27"/>
    <mergeCell ref="E25:E27"/>
    <mergeCell ref="D25:D27"/>
    <mergeCell ref="H12:H14"/>
    <mergeCell ref="G12:G14"/>
    <mergeCell ref="F17:F19"/>
    <mergeCell ref="D12:D14"/>
    <mergeCell ref="E12:E14"/>
    <mergeCell ref="F12:F14"/>
    <mergeCell ref="D15:D16"/>
    <mergeCell ref="E15:E16"/>
    <mergeCell ref="D17:D19"/>
    <mergeCell ref="E17:E19"/>
    <mergeCell ref="H28:H29"/>
    <mergeCell ref="G50:G51"/>
    <mergeCell ref="H50:H51"/>
    <mergeCell ref="G31:G35"/>
    <mergeCell ref="H31:H35"/>
    <mergeCell ref="H41:H45"/>
    <mergeCell ref="H48:H49"/>
    <mergeCell ref="B12:B14"/>
    <mergeCell ref="F15:F16"/>
    <mergeCell ref="C12:C14"/>
    <mergeCell ref="D31:D35"/>
    <mergeCell ref="E31:E35"/>
    <mergeCell ref="F31:F35"/>
    <mergeCell ref="C17:C19"/>
    <mergeCell ref="C15:C16"/>
    <mergeCell ref="C21:C23"/>
    <mergeCell ref="B21:B23"/>
    <mergeCell ref="A61:A62"/>
    <mergeCell ref="A122:A123"/>
    <mergeCell ref="A124:A125"/>
    <mergeCell ref="A183:A184"/>
    <mergeCell ref="B204:B205"/>
    <mergeCell ref="D275:D276"/>
    <mergeCell ref="D268:D274"/>
    <mergeCell ref="C264:C265"/>
    <mergeCell ref="D264:D265"/>
    <mergeCell ref="A126:A128"/>
    <mergeCell ref="A225:A227"/>
    <mergeCell ref="A268:A274"/>
    <mergeCell ref="A278:A279"/>
    <mergeCell ref="D287:D289"/>
    <mergeCell ref="A260:A263"/>
    <mergeCell ref="C218:C219"/>
    <mergeCell ref="D218:D219"/>
    <mergeCell ref="A244:A248"/>
    <mergeCell ref="B244:B248"/>
    <mergeCell ref="D237:D238"/>
    <mergeCell ref="F297:F301"/>
    <mergeCell ref="A287:A289"/>
    <mergeCell ref="C287:C289"/>
    <mergeCell ref="B287:B289"/>
    <mergeCell ref="B232:B236"/>
    <mergeCell ref="C244:C248"/>
    <mergeCell ref="D252:D253"/>
    <mergeCell ref="B285:B286"/>
    <mergeCell ref="C278:C279"/>
    <mergeCell ref="D278:D279"/>
    <mergeCell ref="B291:B293"/>
    <mergeCell ref="E220:E222"/>
    <mergeCell ref="D232:D236"/>
    <mergeCell ref="C239:C243"/>
    <mergeCell ref="B239:B243"/>
    <mergeCell ref="F225:F227"/>
    <mergeCell ref="F278:F279"/>
    <mergeCell ref="E287:E289"/>
    <mergeCell ref="F239:F243"/>
    <mergeCell ref="F252:F253"/>
    <mergeCell ref="B260:B263"/>
    <mergeCell ref="C260:C263"/>
    <mergeCell ref="B280:B284"/>
    <mergeCell ref="C280:C284"/>
    <mergeCell ref="E302:E303"/>
    <mergeCell ref="E310:E311"/>
    <mergeCell ref="D305:D309"/>
    <mergeCell ref="E305:E309"/>
    <mergeCell ref="D310:D311"/>
    <mergeCell ref="B305:B309"/>
    <mergeCell ref="F312:F316"/>
    <mergeCell ref="B297:B301"/>
    <mergeCell ref="C285:C286"/>
    <mergeCell ref="C266:C267"/>
    <mergeCell ref="B211:B212"/>
    <mergeCell ref="B225:B227"/>
    <mergeCell ref="B218:B219"/>
    <mergeCell ref="B237:B238"/>
    <mergeCell ref="C225:C227"/>
    <mergeCell ref="C237:C238"/>
    <mergeCell ref="I319:I320"/>
    <mergeCell ref="H254:H256"/>
    <mergeCell ref="G275:G276"/>
    <mergeCell ref="G204:G205"/>
    <mergeCell ref="H204:H205"/>
    <mergeCell ref="G268:G272"/>
    <mergeCell ref="G278:G279"/>
    <mergeCell ref="H244:H245"/>
    <mergeCell ref="H275:H276"/>
    <mergeCell ref="H266:H267"/>
    <mergeCell ref="G183:G184"/>
    <mergeCell ref="G192:G196"/>
    <mergeCell ref="G218:G219"/>
    <mergeCell ref="G197:G198"/>
    <mergeCell ref="H211:H212"/>
    <mergeCell ref="H199:H203"/>
    <mergeCell ref="I317:I318"/>
    <mergeCell ref="I244:I245"/>
    <mergeCell ref="I211:I212"/>
    <mergeCell ref="I280:I284"/>
    <mergeCell ref="I278:I279"/>
    <mergeCell ref="I237:I238"/>
    <mergeCell ref="I179:I180"/>
    <mergeCell ref="I266:I267"/>
    <mergeCell ref="H179:H180"/>
    <mergeCell ref="I190:I191"/>
    <mergeCell ref="G181:G182"/>
    <mergeCell ref="H181:H182"/>
    <mergeCell ref="I181:I182"/>
    <mergeCell ref="G206:G210"/>
    <mergeCell ref="G264:G265"/>
    <mergeCell ref="G266:G267"/>
    <mergeCell ref="I362:I363"/>
    <mergeCell ref="H353:H354"/>
    <mergeCell ref="H287:H289"/>
    <mergeCell ref="H338:H341"/>
    <mergeCell ref="G319:G320"/>
    <mergeCell ref="G336:G337"/>
    <mergeCell ref="G362:G363"/>
    <mergeCell ref="H362:H363"/>
    <mergeCell ref="I305:I309"/>
    <mergeCell ref="H319:H320"/>
    <mergeCell ref="G287:G289"/>
    <mergeCell ref="G280:G284"/>
    <mergeCell ref="G285:G286"/>
    <mergeCell ref="H285:H286"/>
    <mergeCell ref="I249:I250"/>
    <mergeCell ref="I252:I253"/>
    <mergeCell ref="H268:H272"/>
    <mergeCell ref="H264:H265"/>
    <mergeCell ref="H280:H284"/>
    <mergeCell ref="I174:I178"/>
    <mergeCell ref="I370:I371"/>
    <mergeCell ref="I204:I205"/>
    <mergeCell ref="I345:I346"/>
    <mergeCell ref="G249:G250"/>
    <mergeCell ref="G252:G253"/>
    <mergeCell ref="G244:G245"/>
    <mergeCell ref="H312:H314"/>
    <mergeCell ref="I312:I314"/>
    <mergeCell ref="G317:G318"/>
    <mergeCell ref="H183:H184"/>
    <mergeCell ref="I360:I361"/>
    <mergeCell ref="I377:I378"/>
    <mergeCell ref="I331:I335"/>
    <mergeCell ref="I275:I276"/>
    <mergeCell ref="H297:H301"/>
    <mergeCell ref="H305:H309"/>
    <mergeCell ref="H317:H318"/>
    <mergeCell ref="I218:I219"/>
    <mergeCell ref="I264:I265"/>
    <mergeCell ref="G331:G335"/>
    <mergeCell ref="H347:H348"/>
    <mergeCell ref="I347:I348"/>
    <mergeCell ref="G360:G361"/>
    <mergeCell ref="H360:H361"/>
    <mergeCell ref="I185:I189"/>
    <mergeCell ref="I287:I289"/>
    <mergeCell ref="H185:H189"/>
    <mergeCell ref="G305:G309"/>
    <mergeCell ref="I285:I286"/>
    <mergeCell ref="I232:I236"/>
    <mergeCell ref="I199:I203"/>
    <mergeCell ref="H192:H196"/>
    <mergeCell ref="I254:I256"/>
    <mergeCell ref="H197:H198"/>
    <mergeCell ref="H190:H191"/>
    <mergeCell ref="H232:H236"/>
    <mergeCell ref="H218:H219"/>
    <mergeCell ref="H336:H337"/>
    <mergeCell ref="H374:H375"/>
    <mergeCell ref="I374:I375"/>
    <mergeCell ref="H377:H378"/>
    <mergeCell ref="H345:H346"/>
    <mergeCell ref="I183:I184"/>
    <mergeCell ref="I197:I198"/>
    <mergeCell ref="I268:I272"/>
    <mergeCell ref="I192:I196"/>
    <mergeCell ref="I206:I210"/>
    <mergeCell ref="G312:G314"/>
    <mergeCell ref="F385:F387"/>
    <mergeCell ref="A395:A397"/>
    <mergeCell ref="B395:B397"/>
    <mergeCell ref="C395:C397"/>
    <mergeCell ref="D395:D397"/>
    <mergeCell ref="E395:E397"/>
    <mergeCell ref="F395:F397"/>
    <mergeCell ref="G338:G341"/>
    <mergeCell ref="D317:D318"/>
    <mergeCell ref="I310:I311"/>
    <mergeCell ref="G353:G354"/>
    <mergeCell ref="A352:I352"/>
    <mergeCell ref="A353:A356"/>
    <mergeCell ref="B353:B356"/>
    <mergeCell ref="C353:C356"/>
    <mergeCell ref="D353:D356"/>
    <mergeCell ref="E353:E356"/>
    <mergeCell ref="F353:F356"/>
    <mergeCell ref="I336:I337"/>
    <mergeCell ref="F112:F114"/>
    <mergeCell ref="D76:D78"/>
    <mergeCell ref="H370:H371"/>
    <mergeCell ref="H383:H384"/>
    <mergeCell ref="I383:I384"/>
    <mergeCell ref="G390:G391"/>
    <mergeCell ref="H390:H391"/>
    <mergeCell ref="F360:F361"/>
    <mergeCell ref="F362:F363"/>
    <mergeCell ref="I353:I354"/>
    <mergeCell ref="B91:B92"/>
    <mergeCell ref="E46:E47"/>
    <mergeCell ref="F46:F47"/>
    <mergeCell ref="E61:E62"/>
    <mergeCell ref="F61:F62"/>
    <mergeCell ref="D79:D85"/>
    <mergeCell ref="F69:F73"/>
    <mergeCell ref="C46:C47"/>
    <mergeCell ref="D46:D47"/>
    <mergeCell ref="B52:B53"/>
    <mergeCell ref="H161:H162"/>
    <mergeCell ref="H151:H152"/>
    <mergeCell ref="G232:G236"/>
    <mergeCell ref="F254:F259"/>
    <mergeCell ref="A9:A11"/>
    <mergeCell ref="B9:B11"/>
    <mergeCell ref="C9:C11"/>
    <mergeCell ref="D9:D11"/>
    <mergeCell ref="E9:E11"/>
    <mergeCell ref="F9:F11"/>
    <mergeCell ref="G129:G133"/>
    <mergeCell ref="H146:H150"/>
    <mergeCell ref="I163:I167"/>
    <mergeCell ref="H163:H167"/>
    <mergeCell ref="G146:G150"/>
    <mergeCell ref="G156:G160"/>
    <mergeCell ref="H156:H160"/>
    <mergeCell ref="G161:G162"/>
    <mergeCell ref="I156:I160"/>
    <mergeCell ref="I146:I150"/>
    <mergeCell ref="A50:A51"/>
    <mergeCell ref="C41:C45"/>
    <mergeCell ref="B102:B104"/>
    <mergeCell ref="F102:F104"/>
    <mergeCell ref="C100:C101"/>
    <mergeCell ref="B57:B60"/>
    <mergeCell ref="C64:C65"/>
    <mergeCell ref="D61:D62"/>
    <mergeCell ref="E57:E60"/>
    <mergeCell ref="F57:F60"/>
    <mergeCell ref="D64:D65"/>
    <mergeCell ref="E64:E65"/>
    <mergeCell ref="E48:E49"/>
    <mergeCell ref="F48:F49"/>
    <mergeCell ref="B50:B51"/>
    <mergeCell ref="C50:C51"/>
    <mergeCell ref="D50:D51"/>
    <mergeCell ref="F54:F56"/>
    <mergeCell ref="F36:F37"/>
    <mergeCell ref="D57:D60"/>
    <mergeCell ref="F74:F75"/>
    <mergeCell ref="C36:C37"/>
    <mergeCell ref="B36:B37"/>
    <mergeCell ref="B41:B45"/>
    <mergeCell ref="D41:D45"/>
    <mergeCell ref="E41:E45"/>
    <mergeCell ref="F41:F45"/>
    <mergeCell ref="B46:B47"/>
    <mergeCell ref="A129:A133"/>
    <mergeCell ref="A141:A142"/>
    <mergeCell ref="A199:A203"/>
    <mergeCell ref="A204:A205"/>
    <mergeCell ref="K401:N403"/>
    <mergeCell ref="A31:A35"/>
    <mergeCell ref="A36:A37"/>
    <mergeCell ref="C31:C35"/>
    <mergeCell ref="D36:D37"/>
    <mergeCell ref="E36:E37"/>
    <mergeCell ref="A232:A236"/>
    <mergeCell ref="A237:A238"/>
    <mergeCell ref="D192:D196"/>
    <mergeCell ref="A206:A210"/>
    <mergeCell ref="B278:B279"/>
    <mergeCell ref="C206:C210"/>
    <mergeCell ref="C232:C236"/>
    <mergeCell ref="C252:C253"/>
    <mergeCell ref="C211:C212"/>
    <mergeCell ref="C249:C250"/>
    <mergeCell ref="D86:D87"/>
    <mergeCell ref="E100:E101"/>
    <mergeCell ref="B110:B111"/>
    <mergeCell ref="C110:C111"/>
    <mergeCell ref="E86:E87"/>
    <mergeCell ref="A312:A316"/>
    <mergeCell ref="B312:B316"/>
    <mergeCell ref="C312:C316"/>
    <mergeCell ref="D312:D316"/>
    <mergeCell ref="E312:E316"/>
    <mergeCell ref="A110:A111"/>
    <mergeCell ref="A100:A101"/>
    <mergeCell ref="A105:A109"/>
    <mergeCell ref="B105:B109"/>
    <mergeCell ref="C105:C109"/>
    <mergeCell ref="D98:D99"/>
    <mergeCell ref="D105:D109"/>
    <mergeCell ref="C102:C104"/>
    <mergeCell ref="D102:D104"/>
    <mergeCell ref="A98:A99"/>
    <mergeCell ref="E244:E248"/>
    <mergeCell ref="B252:B253"/>
    <mergeCell ref="B249:B250"/>
    <mergeCell ref="B183:B184"/>
    <mergeCell ref="C183:C184"/>
    <mergeCell ref="B100:B101"/>
    <mergeCell ref="E102:E104"/>
    <mergeCell ref="E252:E253"/>
    <mergeCell ref="D129:D133"/>
    <mergeCell ref="D136:D140"/>
    <mergeCell ref="A254:A259"/>
    <mergeCell ref="A213:A216"/>
    <mergeCell ref="B213:B216"/>
    <mergeCell ref="C213:C216"/>
    <mergeCell ref="D213:D216"/>
    <mergeCell ref="E213:E216"/>
    <mergeCell ref="A239:A243"/>
    <mergeCell ref="D225:D227"/>
    <mergeCell ref="E225:E227"/>
    <mergeCell ref="D244:D248"/>
    <mergeCell ref="D146:D150"/>
    <mergeCell ref="C126:C128"/>
    <mergeCell ref="D126:D128"/>
    <mergeCell ref="D254:D259"/>
    <mergeCell ref="C254:C259"/>
    <mergeCell ref="B254:B259"/>
    <mergeCell ref="C163:C167"/>
    <mergeCell ref="D174:D178"/>
    <mergeCell ref="D181:D182"/>
    <mergeCell ref="C143:C145"/>
    <mergeCell ref="A112:A114"/>
    <mergeCell ref="B112:B114"/>
    <mergeCell ref="C112:C114"/>
    <mergeCell ref="D112:D114"/>
    <mergeCell ref="E112:E114"/>
    <mergeCell ref="D211:D212"/>
    <mergeCell ref="D206:D210"/>
    <mergeCell ref="C161:C162"/>
    <mergeCell ref="D161:D162"/>
    <mergeCell ref="D156:D160"/>
    <mergeCell ref="A377:A378"/>
    <mergeCell ref="A398:A399"/>
    <mergeCell ref="B398:B399"/>
    <mergeCell ref="A388:A389"/>
    <mergeCell ref="B388:B389"/>
    <mergeCell ref="I381:I382"/>
    <mergeCell ref="G383:G384"/>
    <mergeCell ref="F379:F380"/>
    <mergeCell ref="B379:B380"/>
    <mergeCell ref="B383:B384"/>
    <mergeCell ref="B402:B403"/>
    <mergeCell ref="G402:G403"/>
    <mergeCell ref="H402:H403"/>
    <mergeCell ref="I402:I403"/>
    <mergeCell ref="B345:B346"/>
    <mergeCell ref="C345:C346"/>
    <mergeCell ref="G400:G401"/>
    <mergeCell ref="B400:B401"/>
    <mergeCell ref="H400:H401"/>
    <mergeCell ref="I400:I401"/>
    <mergeCell ref="A347:A349"/>
    <mergeCell ref="B347:B349"/>
    <mergeCell ref="C347:C349"/>
    <mergeCell ref="D347:D349"/>
    <mergeCell ref="E347:E349"/>
    <mergeCell ref="F347:F349"/>
    <mergeCell ref="A338:A342"/>
    <mergeCell ref="B338:B342"/>
    <mergeCell ref="C338:C342"/>
    <mergeCell ref="D338:D342"/>
    <mergeCell ref="E338:E342"/>
    <mergeCell ref="F338:F342"/>
    <mergeCell ref="A404:I404"/>
    <mergeCell ref="A405:A406"/>
    <mergeCell ref="B405:B406"/>
    <mergeCell ref="C405:C406"/>
    <mergeCell ref="D405:D406"/>
    <mergeCell ref="E405:E406"/>
    <mergeCell ref="F405:F406"/>
    <mergeCell ref="A409:A411"/>
    <mergeCell ref="B409:B411"/>
    <mergeCell ref="C409:C411"/>
    <mergeCell ref="D409:D411"/>
    <mergeCell ref="E409:E411"/>
    <mergeCell ref="F409:F411"/>
    <mergeCell ref="A407:A408"/>
    <mergeCell ref="B407:B408"/>
    <mergeCell ref="C407:C408"/>
    <mergeCell ref="D407:D408"/>
    <mergeCell ref="E407:E408"/>
    <mergeCell ref="F407:F408"/>
    <mergeCell ref="A414:A415"/>
    <mergeCell ref="B414:B415"/>
    <mergeCell ref="C414:C415"/>
    <mergeCell ref="D414:D415"/>
    <mergeCell ref="E414:E415"/>
    <mergeCell ref="F414:F415"/>
    <mergeCell ref="A412:A413"/>
    <mergeCell ref="B412:B413"/>
    <mergeCell ref="C412:C413"/>
    <mergeCell ref="D412:D413"/>
    <mergeCell ref="E412:E413"/>
    <mergeCell ref="F412:F413"/>
  </mergeCells>
  <hyperlinks>
    <hyperlink ref="B297" r:id="rId1" display="consultantplus://offline/ref=4D5A3643E40CC6DD2B6EFE298F2ACDA9F785B454396F5C7E29B0682957A23C10EC1680831A3B3B43529CDA5B276803K"/>
  </hyperlinks>
  <printOptions horizontalCentered="1"/>
  <pageMargins left="0.70866141732283472" right="0" top="0.15748031496062992" bottom="0.39370078740157483" header="0.31496062992125984" footer="0.31496062992125984"/>
  <pageSetup paperSize="9" scale="31" fitToHeight="0" orientation="portrait"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220"/>
  <sheetViews>
    <sheetView view="pageBreakPreview" zoomScale="60" zoomScaleNormal="70" zoomScalePageLayoutView="40" workbookViewId="0">
      <selection activeCell="M33" sqref="M33"/>
    </sheetView>
  </sheetViews>
  <sheetFormatPr defaultRowHeight="15" outlineLevelRow="1" x14ac:dyDescent="0.25"/>
  <cols>
    <col min="1" max="1" width="5.28515625" style="853" customWidth="1"/>
    <col min="2" max="2" width="72.85546875" style="852" customWidth="1"/>
    <col min="3" max="3" width="26.5703125" style="852" customWidth="1"/>
    <col min="4" max="4" width="64.28515625" style="852" customWidth="1"/>
    <col min="5" max="5" width="29.140625" style="852" customWidth="1"/>
    <col min="6" max="6" width="59" style="852" customWidth="1"/>
    <col min="7" max="7" width="13.42578125" style="852" customWidth="1"/>
    <col min="8" max="8" width="17.140625" style="851" customWidth="1"/>
    <col min="9" max="9" width="16" style="850" customWidth="1"/>
    <col min="10" max="10" width="21.28515625" customWidth="1"/>
  </cols>
  <sheetData>
    <row r="1" spans="1:20" x14ac:dyDescent="0.25">
      <c r="B1" s="960" t="s">
        <v>1430</v>
      </c>
      <c r="C1" s="960"/>
      <c r="D1" s="960"/>
      <c r="E1" s="960"/>
      <c r="F1" s="960"/>
      <c r="G1" s="960"/>
      <c r="H1" s="960"/>
      <c r="I1" s="960"/>
    </row>
    <row r="2" spans="1:20" x14ac:dyDescent="0.25">
      <c r="B2" s="960" t="s">
        <v>1429</v>
      </c>
      <c r="C2" s="960"/>
      <c r="D2" s="960"/>
      <c r="E2" s="960"/>
      <c r="F2" s="960"/>
      <c r="G2" s="960"/>
      <c r="H2" s="960"/>
      <c r="I2" s="960"/>
    </row>
    <row r="3" spans="1:20" x14ac:dyDescent="0.25">
      <c r="B3" s="960" t="s">
        <v>1428</v>
      </c>
      <c r="C3" s="960"/>
      <c r="D3" s="960"/>
      <c r="E3" s="960"/>
      <c r="F3" s="960"/>
      <c r="G3" s="960"/>
      <c r="H3" s="960"/>
      <c r="I3" s="960"/>
    </row>
    <row r="4" spans="1:20" x14ac:dyDescent="0.25">
      <c r="B4" s="962" t="s">
        <v>1427</v>
      </c>
      <c r="C4" s="961"/>
      <c r="D4" s="961"/>
      <c r="E4" s="961"/>
      <c r="F4" s="961"/>
      <c r="G4" s="961"/>
      <c r="H4" s="961"/>
      <c r="I4" s="961"/>
    </row>
    <row r="5" spans="1:20" x14ac:dyDescent="0.25">
      <c r="B5" s="960" t="s">
        <v>1426</v>
      </c>
      <c r="C5" s="960"/>
      <c r="D5" s="960"/>
      <c r="E5" s="960"/>
      <c r="F5" s="960"/>
      <c r="G5" s="960"/>
      <c r="H5" s="960"/>
      <c r="I5" s="960"/>
    </row>
    <row r="6" spans="1:20" x14ac:dyDescent="0.25">
      <c r="A6" s="959" t="s">
        <v>856</v>
      </c>
      <c r="B6" s="959"/>
      <c r="C6" s="959"/>
      <c r="D6" s="959"/>
      <c r="E6" s="959"/>
      <c r="F6" s="959"/>
      <c r="G6" s="959"/>
      <c r="H6" s="959"/>
      <c r="I6" s="959"/>
    </row>
    <row r="7" spans="1:20" ht="15.75" customHeight="1" x14ac:dyDescent="0.25">
      <c r="A7" s="958"/>
      <c r="B7" s="958"/>
      <c r="C7" s="958"/>
      <c r="D7" s="958"/>
      <c r="E7" s="958"/>
      <c r="F7" s="958"/>
      <c r="G7" s="958"/>
      <c r="H7" s="958"/>
      <c r="I7" s="958"/>
      <c r="K7" s="870"/>
    </row>
    <row r="8" spans="1:20" ht="30.75" customHeight="1" x14ac:dyDescent="0.25">
      <c r="A8" s="952" t="s">
        <v>1425</v>
      </c>
      <c r="B8" s="862" t="s">
        <v>1424</v>
      </c>
      <c r="C8" s="862" t="s">
        <v>270</v>
      </c>
      <c r="D8" s="863" t="s">
        <v>269</v>
      </c>
      <c r="E8" s="957" t="s">
        <v>268</v>
      </c>
      <c r="F8" s="956"/>
      <c r="G8" s="862" t="s">
        <v>267</v>
      </c>
      <c r="H8" s="862"/>
      <c r="I8" s="862"/>
      <c r="K8" s="955" t="s">
        <v>1423</v>
      </c>
      <c r="L8" s="954"/>
      <c r="M8" s="954"/>
      <c r="N8" s="954"/>
      <c r="O8" s="954"/>
      <c r="P8" s="954"/>
      <c r="Q8" s="954"/>
      <c r="R8" s="953"/>
    </row>
    <row r="9" spans="1:20" ht="38.25" x14ac:dyDescent="0.25">
      <c r="A9" s="952"/>
      <c r="B9" s="862"/>
      <c r="C9" s="862"/>
      <c r="D9" s="863"/>
      <c r="E9" s="861" t="s">
        <v>266</v>
      </c>
      <c r="F9" s="861" t="s">
        <v>265</v>
      </c>
      <c r="G9" s="861" t="s">
        <v>264</v>
      </c>
      <c r="H9" s="860" t="s">
        <v>263</v>
      </c>
      <c r="I9" s="951" t="s">
        <v>262</v>
      </c>
      <c r="K9" s="949"/>
      <c r="L9" s="948"/>
      <c r="M9" s="948"/>
      <c r="N9" s="948"/>
      <c r="O9" s="948"/>
      <c r="P9" s="948"/>
      <c r="Q9" s="948"/>
      <c r="R9" s="947"/>
    </row>
    <row r="10" spans="1:20" x14ac:dyDescent="0.25">
      <c r="A10" s="861">
        <v>1</v>
      </c>
      <c r="B10" s="861">
        <v>2</v>
      </c>
      <c r="C10" s="861">
        <v>3</v>
      </c>
      <c r="D10" s="861">
        <v>4</v>
      </c>
      <c r="E10" s="861">
        <v>5</v>
      </c>
      <c r="F10" s="861">
        <v>6</v>
      </c>
      <c r="G10" s="861">
        <v>7</v>
      </c>
      <c r="H10" s="861">
        <v>8</v>
      </c>
      <c r="I10" s="861">
        <v>9</v>
      </c>
      <c r="K10" s="949"/>
      <c r="L10" s="948"/>
      <c r="M10" s="948"/>
      <c r="N10" s="948"/>
      <c r="O10" s="948"/>
      <c r="P10" s="948"/>
      <c r="Q10" s="948"/>
      <c r="R10" s="947"/>
      <c r="T10" t="s">
        <v>294</v>
      </c>
    </row>
    <row r="11" spans="1:20" ht="17.25" customHeight="1" x14ac:dyDescent="0.25">
      <c r="A11" s="912" t="s">
        <v>1422</v>
      </c>
      <c r="B11" s="912"/>
      <c r="C11" s="912"/>
      <c r="D11" s="912"/>
      <c r="E11" s="912"/>
      <c r="F11" s="912"/>
      <c r="G11" s="912"/>
      <c r="H11" s="912"/>
      <c r="I11" s="911"/>
      <c r="K11" s="949"/>
      <c r="L11" s="948"/>
      <c r="M11" s="948"/>
      <c r="N11" s="948"/>
      <c r="O11" s="948"/>
      <c r="P11" s="948"/>
      <c r="Q11" s="948"/>
      <c r="R11" s="947"/>
    </row>
    <row r="12" spans="1:20" ht="17.25" customHeight="1" x14ac:dyDescent="0.25">
      <c r="A12" s="910">
        <v>1</v>
      </c>
      <c r="B12" s="903" t="s">
        <v>1421</v>
      </c>
      <c r="C12" s="901" t="s">
        <v>284</v>
      </c>
      <c r="D12" s="901" t="s">
        <v>1410</v>
      </c>
      <c r="E12" s="902" t="s">
        <v>10</v>
      </c>
      <c r="F12" s="902" t="s">
        <v>10</v>
      </c>
      <c r="G12" s="893" t="s">
        <v>5</v>
      </c>
      <c r="H12" s="892">
        <v>0</v>
      </c>
      <c r="I12" s="892">
        <v>0</v>
      </c>
      <c r="K12" s="949"/>
      <c r="L12" s="948"/>
      <c r="M12" s="948"/>
      <c r="N12" s="948"/>
      <c r="O12" s="948"/>
      <c r="P12" s="948"/>
      <c r="Q12" s="948"/>
      <c r="R12" s="947"/>
    </row>
    <row r="13" spans="1:20" ht="17.25" customHeight="1" x14ac:dyDescent="0.25">
      <c r="A13" s="909"/>
      <c r="B13" s="900"/>
      <c r="C13" s="898"/>
      <c r="D13" s="898"/>
      <c r="E13" s="899"/>
      <c r="F13" s="899"/>
      <c r="G13" s="893" t="s">
        <v>4</v>
      </c>
      <c r="H13" s="892">
        <v>0</v>
      </c>
      <c r="I13" s="892">
        <v>0</v>
      </c>
      <c r="K13" s="949"/>
      <c r="L13" s="948"/>
      <c r="M13" s="948"/>
      <c r="N13" s="948"/>
      <c r="O13" s="948"/>
      <c r="P13" s="948"/>
      <c r="Q13" s="948"/>
      <c r="R13" s="947"/>
    </row>
    <row r="14" spans="1:20" ht="17.25" customHeight="1" x14ac:dyDescent="0.25">
      <c r="A14" s="909"/>
      <c r="B14" s="900"/>
      <c r="C14" s="898"/>
      <c r="D14" s="898"/>
      <c r="E14" s="899"/>
      <c r="F14" s="899"/>
      <c r="G14" s="893" t="s">
        <v>3</v>
      </c>
      <c r="H14" s="892">
        <v>0</v>
      </c>
      <c r="I14" s="892">
        <v>0</v>
      </c>
      <c r="K14" s="949"/>
      <c r="L14" s="948"/>
      <c r="M14" s="948"/>
      <c r="N14" s="948"/>
      <c r="O14" s="948"/>
      <c r="P14" s="948"/>
      <c r="Q14" s="948"/>
      <c r="R14" s="947"/>
    </row>
    <row r="15" spans="1:20" ht="17.25" customHeight="1" x14ac:dyDescent="0.25">
      <c r="A15" s="909"/>
      <c r="B15" s="900"/>
      <c r="C15" s="898"/>
      <c r="D15" s="898"/>
      <c r="E15" s="899"/>
      <c r="F15" s="899"/>
      <c r="G15" s="893" t="s">
        <v>2</v>
      </c>
      <c r="H15" s="892">
        <v>0</v>
      </c>
      <c r="I15" s="892">
        <v>0</v>
      </c>
      <c r="K15" s="949"/>
      <c r="L15" s="948"/>
      <c r="M15" s="948"/>
      <c r="N15" s="948"/>
      <c r="O15" s="948"/>
      <c r="P15" s="948"/>
      <c r="Q15" s="948"/>
      <c r="R15" s="947"/>
    </row>
    <row r="16" spans="1:20" ht="21.75" customHeight="1" x14ac:dyDescent="0.25">
      <c r="A16" s="908"/>
      <c r="B16" s="896"/>
      <c r="C16" s="894"/>
      <c r="D16" s="894"/>
      <c r="E16" s="895"/>
      <c r="F16" s="895"/>
      <c r="G16" s="893" t="s">
        <v>1</v>
      </c>
      <c r="H16" s="892">
        <v>0</v>
      </c>
      <c r="I16" s="892">
        <v>0</v>
      </c>
      <c r="K16" s="949"/>
      <c r="L16" s="948"/>
      <c r="M16" s="948"/>
      <c r="N16" s="948"/>
      <c r="O16" s="948"/>
      <c r="P16" s="948"/>
      <c r="Q16" s="948"/>
      <c r="R16" s="947"/>
    </row>
    <row r="17" spans="1:18" ht="15.75" customHeight="1" x14ac:dyDescent="0.25">
      <c r="A17" s="872" t="s">
        <v>43</v>
      </c>
      <c r="B17" s="865" t="s">
        <v>1420</v>
      </c>
      <c r="C17" s="938" t="s">
        <v>1419</v>
      </c>
      <c r="D17" s="863" t="s">
        <v>1410</v>
      </c>
      <c r="E17" s="937">
        <v>44926</v>
      </c>
      <c r="F17" s="937" t="s">
        <v>10</v>
      </c>
      <c r="G17" s="861" t="s">
        <v>5</v>
      </c>
      <c r="H17" s="860">
        <v>0</v>
      </c>
      <c r="I17" s="860">
        <v>0</v>
      </c>
      <c r="K17" s="949"/>
      <c r="L17" s="948"/>
      <c r="M17" s="948"/>
      <c r="N17" s="948"/>
      <c r="O17" s="948"/>
      <c r="P17" s="948"/>
      <c r="Q17" s="948"/>
      <c r="R17" s="947"/>
    </row>
    <row r="18" spans="1:18" x14ac:dyDescent="0.25">
      <c r="A18" s="869"/>
      <c r="B18" s="865"/>
      <c r="C18" s="938"/>
      <c r="D18" s="863"/>
      <c r="E18" s="937"/>
      <c r="F18" s="937"/>
      <c r="G18" s="861" t="s">
        <v>4</v>
      </c>
      <c r="H18" s="860">
        <v>0</v>
      </c>
      <c r="I18" s="860">
        <v>0</v>
      </c>
      <c r="K18" s="949"/>
      <c r="L18" s="948"/>
      <c r="M18" s="948"/>
      <c r="N18" s="948"/>
      <c r="O18" s="948"/>
      <c r="P18" s="948"/>
      <c r="Q18" s="948"/>
      <c r="R18" s="947"/>
    </row>
    <row r="19" spans="1:18" x14ac:dyDescent="0.25">
      <c r="A19" s="869"/>
      <c r="B19" s="865"/>
      <c r="C19" s="938"/>
      <c r="D19" s="863"/>
      <c r="E19" s="937"/>
      <c r="F19" s="937"/>
      <c r="G19" s="861" t="s">
        <v>3</v>
      </c>
      <c r="H19" s="860">
        <v>0</v>
      </c>
      <c r="I19" s="860">
        <v>0</v>
      </c>
      <c r="K19" s="949"/>
      <c r="L19" s="948"/>
      <c r="M19" s="948"/>
      <c r="N19" s="948"/>
      <c r="O19" s="948"/>
      <c r="P19" s="948"/>
      <c r="Q19" s="948"/>
      <c r="R19" s="947"/>
    </row>
    <row r="20" spans="1:18" ht="14.25" customHeight="1" x14ac:dyDescent="0.25">
      <c r="A20" s="869"/>
      <c r="B20" s="865"/>
      <c r="C20" s="938"/>
      <c r="D20" s="863"/>
      <c r="E20" s="937"/>
      <c r="F20" s="937"/>
      <c r="G20" s="861" t="s">
        <v>2</v>
      </c>
      <c r="H20" s="860">
        <v>0</v>
      </c>
      <c r="I20" s="860">
        <v>0</v>
      </c>
      <c r="K20" s="949"/>
      <c r="L20" s="948"/>
      <c r="M20" s="948"/>
      <c r="N20" s="948"/>
      <c r="O20" s="948"/>
      <c r="P20" s="948"/>
      <c r="Q20" s="948"/>
      <c r="R20" s="947"/>
    </row>
    <row r="21" spans="1:18" ht="14.25" customHeight="1" x14ac:dyDescent="0.25">
      <c r="A21" s="866"/>
      <c r="B21" s="865"/>
      <c r="C21" s="938"/>
      <c r="D21" s="863"/>
      <c r="E21" s="937"/>
      <c r="F21" s="937"/>
      <c r="G21" s="861" t="s">
        <v>1</v>
      </c>
      <c r="H21" s="860">
        <v>0</v>
      </c>
      <c r="I21" s="860">
        <v>0</v>
      </c>
      <c r="K21" s="949"/>
      <c r="L21" s="948"/>
      <c r="M21" s="948"/>
      <c r="N21" s="948"/>
      <c r="O21" s="948"/>
      <c r="P21" s="948"/>
      <c r="Q21" s="948"/>
      <c r="R21" s="947"/>
    </row>
    <row r="22" spans="1:18" ht="81.75" customHeight="1" x14ac:dyDescent="0.25">
      <c r="A22" s="884"/>
      <c r="B22" s="906" t="s">
        <v>1418</v>
      </c>
      <c r="C22" s="880" t="s">
        <v>291</v>
      </c>
      <c r="D22" s="905" t="s">
        <v>1410</v>
      </c>
      <c r="E22" s="904" t="s">
        <v>38</v>
      </c>
      <c r="F22" s="950" t="s">
        <v>1417</v>
      </c>
      <c r="G22" s="861" t="s">
        <v>10</v>
      </c>
      <c r="H22" s="860" t="s">
        <v>10</v>
      </c>
      <c r="I22" s="860" t="s">
        <v>10</v>
      </c>
      <c r="K22" s="949"/>
      <c r="L22" s="948"/>
      <c r="M22" s="948"/>
      <c r="N22" s="948"/>
      <c r="O22" s="948"/>
      <c r="P22" s="948"/>
      <c r="Q22" s="948"/>
      <c r="R22" s="947"/>
    </row>
    <row r="23" spans="1:18" ht="15.75" customHeight="1" x14ac:dyDescent="0.25">
      <c r="A23" s="910" t="s">
        <v>817</v>
      </c>
      <c r="B23" s="916" t="s">
        <v>1416</v>
      </c>
      <c r="C23" s="901" t="s">
        <v>294</v>
      </c>
      <c r="D23" s="914" t="s">
        <v>1378</v>
      </c>
      <c r="E23" s="902" t="s">
        <v>10</v>
      </c>
      <c r="F23" s="902" t="s">
        <v>10</v>
      </c>
      <c r="G23" s="893" t="s">
        <v>5</v>
      </c>
      <c r="H23" s="930">
        <v>450</v>
      </c>
      <c r="I23" s="930">
        <v>94.3</v>
      </c>
    </row>
    <row r="24" spans="1:18" x14ac:dyDescent="0.25">
      <c r="A24" s="909"/>
      <c r="B24" s="916"/>
      <c r="C24" s="898"/>
      <c r="D24" s="914"/>
      <c r="E24" s="899"/>
      <c r="F24" s="899"/>
      <c r="G24" s="893" t="s">
        <v>4</v>
      </c>
      <c r="H24" s="930">
        <v>0</v>
      </c>
      <c r="I24" s="930">
        <v>0</v>
      </c>
    </row>
    <row r="25" spans="1:18" x14ac:dyDescent="0.25">
      <c r="A25" s="909"/>
      <c r="B25" s="916"/>
      <c r="C25" s="898"/>
      <c r="D25" s="914"/>
      <c r="E25" s="899"/>
      <c r="F25" s="899"/>
      <c r="G25" s="893" t="s">
        <v>3</v>
      </c>
      <c r="H25" s="930">
        <v>0</v>
      </c>
      <c r="I25" s="930">
        <v>0</v>
      </c>
    </row>
    <row r="26" spans="1:18" x14ac:dyDescent="0.25">
      <c r="A26" s="909"/>
      <c r="B26" s="916"/>
      <c r="C26" s="898"/>
      <c r="D26" s="914"/>
      <c r="E26" s="899"/>
      <c r="F26" s="899"/>
      <c r="G26" s="893" t="s">
        <v>2</v>
      </c>
      <c r="H26" s="930">
        <v>450</v>
      </c>
      <c r="I26" s="930">
        <v>94.3</v>
      </c>
    </row>
    <row r="27" spans="1:18" x14ac:dyDescent="0.25">
      <c r="A27" s="908"/>
      <c r="B27" s="916"/>
      <c r="C27" s="894"/>
      <c r="D27" s="914"/>
      <c r="E27" s="895"/>
      <c r="F27" s="895"/>
      <c r="G27" s="893" t="s">
        <v>1</v>
      </c>
      <c r="H27" s="930">
        <v>0</v>
      </c>
      <c r="I27" s="930"/>
    </row>
    <row r="28" spans="1:18" ht="16.5" customHeight="1" x14ac:dyDescent="0.25">
      <c r="A28" s="945" t="s">
        <v>1415</v>
      </c>
      <c r="B28" s="940" t="s">
        <v>1414</v>
      </c>
      <c r="C28" s="944" t="s">
        <v>294</v>
      </c>
      <c r="D28" s="938" t="s">
        <v>1378</v>
      </c>
      <c r="E28" s="937">
        <v>44926</v>
      </c>
      <c r="F28" s="937" t="s">
        <v>23</v>
      </c>
      <c r="G28" s="861" t="s">
        <v>5</v>
      </c>
      <c r="H28" s="867">
        <v>450</v>
      </c>
      <c r="I28" s="928">
        <v>94.3</v>
      </c>
    </row>
    <row r="29" spans="1:18" ht="17.25" customHeight="1" x14ac:dyDescent="0.25">
      <c r="A29" s="943"/>
      <c r="B29" s="940"/>
      <c r="C29" s="942"/>
      <c r="D29" s="938"/>
      <c r="E29" s="937"/>
      <c r="F29" s="937"/>
      <c r="G29" s="861" t="s">
        <v>4</v>
      </c>
      <c r="H29" s="946">
        <v>0</v>
      </c>
      <c r="I29" s="860">
        <v>0</v>
      </c>
    </row>
    <row r="30" spans="1:18" ht="15.75" customHeight="1" x14ac:dyDescent="0.25">
      <c r="A30" s="943"/>
      <c r="B30" s="940"/>
      <c r="C30" s="942"/>
      <c r="D30" s="938"/>
      <c r="E30" s="937"/>
      <c r="F30" s="937"/>
      <c r="G30" s="861" t="s">
        <v>3</v>
      </c>
      <c r="H30" s="946">
        <v>0</v>
      </c>
      <c r="I30" s="860">
        <v>0</v>
      </c>
    </row>
    <row r="31" spans="1:18" x14ac:dyDescent="0.25">
      <c r="A31" s="943"/>
      <c r="B31" s="940"/>
      <c r="C31" s="942"/>
      <c r="D31" s="938"/>
      <c r="E31" s="937"/>
      <c r="F31" s="937"/>
      <c r="G31" s="861" t="s">
        <v>2</v>
      </c>
      <c r="H31" s="867">
        <v>450</v>
      </c>
      <c r="I31" s="873">
        <v>94.3</v>
      </c>
    </row>
    <row r="32" spans="1:18" x14ac:dyDescent="0.25">
      <c r="A32" s="941"/>
      <c r="B32" s="940"/>
      <c r="C32" s="939"/>
      <c r="D32" s="938"/>
      <c r="E32" s="937"/>
      <c r="F32" s="937"/>
      <c r="G32" s="861" t="s">
        <v>1</v>
      </c>
      <c r="H32" s="860">
        <v>0</v>
      </c>
      <c r="I32" s="860">
        <v>0</v>
      </c>
    </row>
    <row r="33" spans="1:9" ht="127.5" customHeight="1" x14ac:dyDescent="0.25">
      <c r="A33" s="884"/>
      <c r="B33" s="906" t="s">
        <v>1413</v>
      </c>
      <c r="C33" s="874" t="s">
        <v>294</v>
      </c>
      <c r="D33" s="905" t="s">
        <v>1410</v>
      </c>
      <c r="E33" s="904">
        <v>44926</v>
      </c>
      <c r="F33" s="880" t="s">
        <v>1412</v>
      </c>
      <c r="G33" s="861" t="s">
        <v>10</v>
      </c>
      <c r="H33" s="860" t="s">
        <v>10</v>
      </c>
      <c r="I33" s="860" t="s">
        <v>10</v>
      </c>
    </row>
    <row r="34" spans="1:9" ht="42.75" customHeight="1" x14ac:dyDescent="0.25">
      <c r="A34" s="884"/>
      <c r="B34" s="906" t="s">
        <v>1411</v>
      </c>
      <c r="C34" s="874" t="s">
        <v>294</v>
      </c>
      <c r="D34" s="905" t="s">
        <v>1410</v>
      </c>
      <c r="E34" s="904">
        <v>44926</v>
      </c>
      <c r="F34" s="880" t="s">
        <v>23</v>
      </c>
      <c r="G34" s="861" t="s">
        <v>10</v>
      </c>
      <c r="H34" s="860" t="s">
        <v>10</v>
      </c>
      <c r="I34" s="860" t="s">
        <v>10</v>
      </c>
    </row>
    <row r="35" spans="1:9" ht="16.5" customHeight="1" x14ac:dyDescent="0.25">
      <c r="A35" s="945" t="s">
        <v>1409</v>
      </c>
      <c r="B35" s="940" t="s">
        <v>1408</v>
      </c>
      <c r="C35" s="944" t="s">
        <v>294</v>
      </c>
      <c r="D35" s="938" t="s">
        <v>1378</v>
      </c>
      <c r="E35" s="937">
        <v>44926</v>
      </c>
      <c r="F35" s="937" t="s">
        <v>23</v>
      </c>
      <c r="G35" s="861" t="s">
        <v>5</v>
      </c>
      <c r="H35" s="860">
        <v>0</v>
      </c>
      <c r="I35" s="860">
        <v>0</v>
      </c>
    </row>
    <row r="36" spans="1:9" ht="17.25" customHeight="1" x14ac:dyDescent="0.25">
      <c r="A36" s="943"/>
      <c r="B36" s="940"/>
      <c r="C36" s="942"/>
      <c r="D36" s="938"/>
      <c r="E36" s="937"/>
      <c r="F36" s="937"/>
      <c r="G36" s="861" t="s">
        <v>4</v>
      </c>
      <c r="H36" s="860">
        <v>0</v>
      </c>
      <c r="I36" s="860">
        <v>0</v>
      </c>
    </row>
    <row r="37" spans="1:9" ht="15.75" customHeight="1" x14ac:dyDescent="0.25">
      <c r="A37" s="943"/>
      <c r="B37" s="940"/>
      <c r="C37" s="942"/>
      <c r="D37" s="938"/>
      <c r="E37" s="937"/>
      <c r="F37" s="937"/>
      <c r="G37" s="861" t="s">
        <v>3</v>
      </c>
      <c r="H37" s="860">
        <v>0</v>
      </c>
      <c r="I37" s="860">
        <v>0</v>
      </c>
    </row>
    <row r="38" spans="1:9" x14ac:dyDescent="0.25">
      <c r="A38" s="943"/>
      <c r="B38" s="940"/>
      <c r="C38" s="942"/>
      <c r="D38" s="938"/>
      <c r="E38" s="937"/>
      <c r="F38" s="937"/>
      <c r="G38" s="861" t="s">
        <v>2</v>
      </c>
      <c r="H38" s="860">
        <v>0</v>
      </c>
      <c r="I38" s="860">
        <v>0</v>
      </c>
    </row>
    <row r="39" spans="1:9" x14ac:dyDescent="0.25">
      <c r="A39" s="941"/>
      <c r="B39" s="940"/>
      <c r="C39" s="939"/>
      <c r="D39" s="938"/>
      <c r="E39" s="937"/>
      <c r="F39" s="937"/>
      <c r="G39" s="861" t="s">
        <v>1</v>
      </c>
      <c r="H39" s="860">
        <v>0</v>
      </c>
      <c r="I39" s="860">
        <v>0</v>
      </c>
    </row>
    <row r="40" spans="1:9" ht="32.25" customHeight="1" x14ac:dyDescent="0.25">
      <c r="A40" s="884"/>
      <c r="B40" s="906" t="s">
        <v>1407</v>
      </c>
      <c r="C40" s="874" t="s">
        <v>294</v>
      </c>
      <c r="D40" s="905" t="s">
        <v>1378</v>
      </c>
      <c r="E40" s="904">
        <v>44926</v>
      </c>
      <c r="F40" s="880" t="s">
        <v>23</v>
      </c>
      <c r="G40" s="861" t="s">
        <v>10</v>
      </c>
      <c r="H40" s="860" t="s">
        <v>10</v>
      </c>
      <c r="I40" s="860" t="s">
        <v>10</v>
      </c>
    </row>
    <row r="41" spans="1:9" ht="24" customHeight="1" x14ac:dyDescent="0.25">
      <c r="A41" s="910" t="s">
        <v>813</v>
      </c>
      <c r="B41" s="903" t="s">
        <v>1406</v>
      </c>
      <c r="C41" s="901" t="s">
        <v>294</v>
      </c>
      <c r="D41" s="901" t="s">
        <v>1405</v>
      </c>
      <c r="E41" s="902" t="s">
        <v>10</v>
      </c>
      <c r="F41" s="901" t="s">
        <v>10</v>
      </c>
      <c r="G41" s="893" t="s">
        <v>5</v>
      </c>
      <c r="H41" s="892">
        <v>0</v>
      </c>
      <c r="I41" s="892">
        <v>0</v>
      </c>
    </row>
    <row r="42" spans="1:9" ht="19.5" customHeight="1" x14ac:dyDescent="0.25">
      <c r="A42" s="909"/>
      <c r="B42" s="900"/>
      <c r="C42" s="898"/>
      <c r="D42" s="898"/>
      <c r="E42" s="899"/>
      <c r="F42" s="898"/>
      <c r="G42" s="893" t="s">
        <v>4</v>
      </c>
      <c r="H42" s="892">
        <v>0</v>
      </c>
      <c r="I42" s="892">
        <v>0</v>
      </c>
    </row>
    <row r="43" spans="1:9" ht="18" customHeight="1" x14ac:dyDescent="0.25">
      <c r="A43" s="909"/>
      <c r="B43" s="900"/>
      <c r="C43" s="898"/>
      <c r="D43" s="898"/>
      <c r="E43" s="899"/>
      <c r="F43" s="898"/>
      <c r="G43" s="893" t="s">
        <v>3</v>
      </c>
      <c r="H43" s="892">
        <v>0</v>
      </c>
      <c r="I43" s="892">
        <v>0</v>
      </c>
    </row>
    <row r="44" spans="1:9" ht="15.75" customHeight="1" x14ac:dyDescent="0.25">
      <c r="A44" s="909"/>
      <c r="B44" s="900"/>
      <c r="C44" s="898"/>
      <c r="D44" s="898"/>
      <c r="E44" s="899"/>
      <c r="F44" s="898"/>
      <c r="G44" s="893" t="s">
        <v>2</v>
      </c>
      <c r="H44" s="892">
        <v>0</v>
      </c>
      <c r="I44" s="892">
        <v>0</v>
      </c>
    </row>
    <row r="45" spans="1:9" ht="22.5" customHeight="1" x14ac:dyDescent="0.25">
      <c r="A45" s="908"/>
      <c r="B45" s="896"/>
      <c r="C45" s="894"/>
      <c r="D45" s="894"/>
      <c r="E45" s="895"/>
      <c r="F45" s="894"/>
      <c r="G45" s="893" t="s">
        <v>1</v>
      </c>
      <c r="H45" s="892">
        <v>0</v>
      </c>
      <c r="I45" s="892">
        <v>0</v>
      </c>
    </row>
    <row r="46" spans="1:9" ht="15" hidden="1" customHeight="1" x14ac:dyDescent="0.25">
      <c r="A46" s="936"/>
      <c r="B46" s="935"/>
      <c r="C46" s="933"/>
      <c r="D46" s="893"/>
      <c r="E46" s="934"/>
      <c r="F46" s="934"/>
      <c r="G46" s="933"/>
      <c r="H46" s="932"/>
      <c r="I46" s="932"/>
    </row>
    <row r="47" spans="1:9" ht="21" customHeight="1" x14ac:dyDescent="0.25">
      <c r="A47" s="872" t="s">
        <v>1404</v>
      </c>
      <c r="B47" s="865" t="s">
        <v>1403</v>
      </c>
      <c r="C47" s="925" t="s">
        <v>294</v>
      </c>
      <c r="D47" s="863" t="s">
        <v>1402</v>
      </c>
      <c r="E47" s="927">
        <v>44926</v>
      </c>
      <c r="F47" s="927" t="s">
        <v>23</v>
      </c>
      <c r="G47" s="861" t="s">
        <v>5</v>
      </c>
      <c r="H47" s="860">
        <v>0</v>
      </c>
      <c r="I47" s="860">
        <v>0</v>
      </c>
    </row>
    <row r="48" spans="1:9" ht="18.75" customHeight="1" x14ac:dyDescent="0.25">
      <c r="A48" s="869"/>
      <c r="B48" s="865"/>
      <c r="C48" s="923"/>
      <c r="D48" s="863"/>
      <c r="E48" s="927"/>
      <c r="F48" s="927"/>
      <c r="G48" s="861" t="s">
        <v>4</v>
      </c>
      <c r="H48" s="860">
        <v>0</v>
      </c>
      <c r="I48" s="860">
        <v>0</v>
      </c>
    </row>
    <row r="49" spans="1:9" ht="15.75" customHeight="1" x14ac:dyDescent="0.25">
      <c r="A49" s="869"/>
      <c r="B49" s="865"/>
      <c r="C49" s="923"/>
      <c r="D49" s="863"/>
      <c r="E49" s="927"/>
      <c r="F49" s="927"/>
      <c r="G49" s="861" t="s">
        <v>3</v>
      </c>
      <c r="H49" s="860">
        <v>0</v>
      </c>
      <c r="I49" s="860">
        <v>0</v>
      </c>
    </row>
    <row r="50" spans="1:9" x14ac:dyDescent="0.25">
      <c r="A50" s="869"/>
      <c r="B50" s="865"/>
      <c r="C50" s="923"/>
      <c r="D50" s="863"/>
      <c r="E50" s="927"/>
      <c r="F50" s="927"/>
      <c r="G50" s="861" t="s">
        <v>2</v>
      </c>
      <c r="H50" s="860">
        <v>0</v>
      </c>
      <c r="I50" s="860">
        <v>0</v>
      </c>
    </row>
    <row r="51" spans="1:9" x14ac:dyDescent="0.25">
      <c r="A51" s="866"/>
      <c r="B51" s="865"/>
      <c r="C51" s="920"/>
      <c r="D51" s="863"/>
      <c r="E51" s="927"/>
      <c r="F51" s="927"/>
      <c r="G51" s="861" t="s">
        <v>1</v>
      </c>
      <c r="H51" s="860">
        <v>0</v>
      </c>
      <c r="I51" s="860">
        <v>0</v>
      </c>
    </row>
    <row r="52" spans="1:9" ht="51" customHeight="1" x14ac:dyDescent="0.25">
      <c r="A52" s="884"/>
      <c r="B52" s="906" t="s">
        <v>1401</v>
      </c>
      <c r="C52" s="861" t="s">
        <v>294</v>
      </c>
      <c r="D52" s="905" t="s">
        <v>1400</v>
      </c>
      <c r="E52" s="904">
        <v>44926</v>
      </c>
      <c r="F52" s="861" t="s">
        <v>23</v>
      </c>
      <c r="G52" s="861" t="s">
        <v>10</v>
      </c>
      <c r="H52" s="860" t="s">
        <v>10</v>
      </c>
      <c r="I52" s="860" t="s">
        <v>10</v>
      </c>
    </row>
    <row r="53" spans="1:9" ht="15.75" customHeight="1" x14ac:dyDescent="0.25">
      <c r="A53" s="910" t="s">
        <v>804</v>
      </c>
      <c r="B53" s="916" t="s">
        <v>1399</v>
      </c>
      <c r="C53" s="901" t="s">
        <v>294</v>
      </c>
      <c r="D53" s="914" t="s">
        <v>1378</v>
      </c>
      <c r="E53" s="913" t="s">
        <v>10</v>
      </c>
      <c r="F53" s="913" t="s">
        <v>10</v>
      </c>
      <c r="G53" s="893" t="s">
        <v>5</v>
      </c>
      <c r="H53" s="930">
        <v>750</v>
      </c>
      <c r="I53" s="931">
        <v>471</v>
      </c>
    </row>
    <row r="54" spans="1:9" x14ac:dyDescent="0.25">
      <c r="A54" s="909"/>
      <c r="B54" s="916"/>
      <c r="C54" s="898"/>
      <c r="D54" s="914"/>
      <c r="E54" s="913"/>
      <c r="F54" s="913"/>
      <c r="G54" s="893" t="s">
        <v>4</v>
      </c>
      <c r="H54" s="892">
        <v>0</v>
      </c>
      <c r="I54" s="892">
        <v>0</v>
      </c>
    </row>
    <row r="55" spans="1:9" x14ac:dyDescent="0.25">
      <c r="A55" s="909"/>
      <c r="B55" s="916"/>
      <c r="C55" s="898"/>
      <c r="D55" s="914"/>
      <c r="E55" s="913"/>
      <c r="F55" s="913"/>
      <c r="G55" s="893" t="s">
        <v>3</v>
      </c>
      <c r="H55" s="892">
        <v>0</v>
      </c>
      <c r="I55" s="892">
        <v>0</v>
      </c>
    </row>
    <row r="56" spans="1:9" x14ac:dyDescent="0.25">
      <c r="A56" s="909"/>
      <c r="B56" s="916"/>
      <c r="C56" s="898"/>
      <c r="D56" s="914"/>
      <c r="E56" s="913"/>
      <c r="F56" s="913"/>
      <c r="G56" s="893" t="s">
        <v>2</v>
      </c>
      <c r="H56" s="930">
        <v>750</v>
      </c>
      <c r="I56" s="930">
        <v>471</v>
      </c>
    </row>
    <row r="57" spans="1:9" x14ac:dyDescent="0.25">
      <c r="A57" s="908"/>
      <c r="B57" s="916"/>
      <c r="C57" s="894"/>
      <c r="D57" s="914"/>
      <c r="E57" s="913"/>
      <c r="F57" s="913"/>
      <c r="G57" s="893" t="s">
        <v>1</v>
      </c>
      <c r="H57" s="929">
        <v>0</v>
      </c>
      <c r="I57" s="892"/>
    </row>
    <row r="58" spans="1:9" ht="21" customHeight="1" x14ac:dyDescent="0.25">
      <c r="A58" s="872" t="s">
        <v>1398</v>
      </c>
      <c r="B58" s="865" t="s">
        <v>1397</v>
      </c>
      <c r="C58" s="925" t="s">
        <v>294</v>
      </c>
      <c r="D58" s="863" t="s">
        <v>1378</v>
      </c>
      <c r="E58" s="927">
        <v>44926</v>
      </c>
      <c r="F58" s="927" t="s">
        <v>23</v>
      </c>
      <c r="G58" s="861" t="s">
        <v>5</v>
      </c>
      <c r="H58" s="867">
        <v>650</v>
      </c>
      <c r="I58" s="867">
        <v>456.9</v>
      </c>
    </row>
    <row r="59" spans="1:9" ht="18.75" customHeight="1" x14ac:dyDescent="0.25">
      <c r="A59" s="869"/>
      <c r="B59" s="865"/>
      <c r="C59" s="923"/>
      <c r="D59" s="863"/>
      <c r="E59" s="927"/>
      <c r="F59" s="927"/>
      <c r="G59" s="861" t="s">
        <v>4</v>
      </c>
      <c r="H59" s="860">
        <v>0</v>
      </c>
      <c r="I59" s="860">
        <v>0</v>
      </c>
    </row>
    <row r="60" spans="1:9" ht="15.75" customHeight="1" x14ac:dyDescent="0.25">
      <c r="A60" s="869"/>
      <c r="B60" s="865"/>
      <c r="C60" s="923"/>
      <c r="D60" s="863"/>
      <c r="E60" s="927"/>
      <c r="F60" s="927"/>
      <c r="G60" s="861" t="s">
        <v>3</v>
      </c>
      <c r="H60" s="860">
        <v>0</v>
      </c>
      <c r="I60" s="860">
        <v>0</v>
      </c>
    </row>
    <row r="61" spans="1:9" x14ac:dyDescent="0.25">
      <c r="A61" s="869"/>
      <c r="B61" s="865"/>
      <c r="C61" s="923"/>
      <c r="D61" s="863"/>
      <c r="E61" s="927"/>
      <c r="F61" s="927"/>
      <c r="G61" s="861" t="s">
        <v>2</v>
      </c>
      <c r="H61" s="867">
        <v>650</v>
      </c>
      <c r="I61" s="867">
        <v>456.9</v>
      </c>
    </row>
    <row r="62" spans="1:9" x14ac:dyDescent="0.25">
      <c r="A62" s="866"/>
      <c r="B62" s="865"/>
      <c r="C62" s="920"/>
      <c r="D62" s="863"/>
      <c r="E62" s="927"/>
      <c r="F62" s="927"/>
      <c r="G62" s="861" t="s">
        <v>1</v>
      </c>
      <c r="H62" s="860">
        <v>0</v>
      </c>
      <c r="I62" s="860">
        <v>0</v>
      </c>
    </row>
    <row r="63" spans="1:9" ht="114.75" customHeight="1" x14ac:dyDescent="0.25">
      <c r="A63" s="878"/>
      <c r="B63" s="877" t="s">
        <v>1396</v>
      </c>
      <c r="C63" s="874" t="s">
        <v>291</v>
      </c>
      <c r="D63" s="874" t="s">
        <v>1378</v>
      </c>
      <c r="E63" s="876" t="s">
        <v>38</v>
      </c>
      <c r="F63" s="874" t="s">
        <v>1395</v>
      </c>
      <c r="G63" s="861" t="s">
        <v>10</v>
      </c>
      <c r="H63" s="860" t="s">
        <v>10</v>
      </c>
      <c r="I63" s="860" t="s">
        <v>10</v>
      </c>
    </row>
    <row r="64" spans="1:9" ht="143.25" customHeight="1" x14ac:dyDescent="0.25">
      <c r="A64" s="884"/>
      <c r="B64" s="906" t="s">
        <v>1394</v>
      </c>
      <c r="C64" s="861" t="s">
        <v>291</v>
      </c>
      <c r="D64" s="905" t="s">
        <v>1378</v>
      </c>
      <c r="E64" s="861" t="s">
        <v>38</v>
      </c>
      <c r="F64" s="861" t="s">
        <v>1393</v>
      </c>
      <c r="G64" s="861" t="s">
        <v>10</v>
      </c>
      <c r="H64" s="860" t="s">
        <v>10</v>
      </c>
      <c r="I64" s="860" t="s">
        <v>10</v>
      </c>
    </row>
    <row r="65" spans="1:9" ht="15.75" customHeight="1" x14ac:dyDescent="0.25">
      <c r="A65" s="926" t="s">
        <v>1392</v>
      </c>
      <c r="B65" s="921" t="s">
        <v>1391</v>
      </c>
      <c r="C65" s="925" t="s">
        <v>294</v>
      </c>
      <c r="D65" s="919" t="s">
        <v>1378</v>
      </c>
      <c r="E65" s="918">
        <v>44926</v>
      </c>
      <c r="F65" s="918" t="s">
        <v>1390</v>
      </c>
      <c r="G65" s="874" t="s">
        <v>5</v>
      </c>
      <c r="H65" s="928">
        <v>20</v>
      </c>
      <c r="I65" s="928">
        <v>4</v>
      </c>
    </row>
    <row r="66" spans="1:9" x14ac:dyDescent="0.25">
      <c r="A66" s="924"/>
      <c r="B66" s="921"/>
      <c r="C66" s="923"/>
      <c r="D66" s="919"/>
      <c r="E66" s="918"/>
      <c r="F66" s="918"/>
      <c r="G66" s="874" t="s">
        <v>4</v>
      </c>
      <c r="H66" s="873">
        <v>0</v>
      </c>
      <c r="I66" s="873">
        <v>0</v>
      </c>
    </row>
    <row r="67" spans="1:9" x14ac:dyDescent="0.25">
      <c r="A67" s="924"/>
      <c r="B67" s="921"/>
      <c r="C67" s="923"/>
      <c r="D67" s="919"/>
      <c r="E67" s="918"/>
      <c r="F67" s="918"/>
      <c r="G67" s="874" t="s">
        <v>3</v>
      </c>
      <c r="H67" s="873">
        <v>0</v>
      </c>
      <c r="I67" s="873">
        <v>0</v>
      </c>
    </row>
    <row r="68" spans="1:9" x14ac:dyDescent="0.25">
      <c r="A68" s="924"/>
      <c r="B68" s="921"/>
      <c r="C68" s="923"/>
      <c r="D68" s="919"/>
      <c r="E68" s="918"/>
      <c r="F68" s="918"/>
      <c r="G68" s="874" t="s">
        <v>2</v>
      </c>
      <c r="H68" s="928">
        <v>20</v>
      </c>
      <c r="I68" s="928">
        <v>4</v>
      </c>
    </row>
    <row r="69" spans="1:9" ht="20.25" customHeight="1" x14ac:dyDescent="0.25">
      <c r="A69" s="922"/>
      <c r="B69" s="921"/>
      <c r="C69" s="920"/>
      <c r="D69" s="919"/>
      <c r="E69" s="918"/>
      <c r="F69" s="918"/>
      <c r="G69" s="874" t="s">
        <v>1</v>
      </c>
      <c r="H69" s="873">
        <v>0</v>
      </c>
      <c r="I69" s="873">
        <v>0</v>
      </c>
    </row>
    <row r="70" spans="1:9" ht="99" customHeight="1" x14ac:dyDescent="0.25">
      <c r="A70" s="884"/>
      <c r="B70" s="906" t="s">
        <v>1389</v>
      </c>
      <c r="C70" s="861" t="s">
        <v>291</v>
      </c>
      <c r="D70" s="905" t="s">
        <v>1378</v>
      </c>
      <c r="E70" s="861" t="s">
        <v>38</v>
      </c>
      <c r="F70" s="861" t="s">
        <v>1388</v>
      </c>
      <c r="G70" s="861" t="s">
        <v>10</v>
      </c>
      <c r="H70" s="860" t="s">
        <v>10</v>
      </c>
      <c r="I70" s="860" t="s">
        <v>10</v>
      </c>
    </row>
    <row r="71" spans="1:9" ht="21" customHeight="1" x14ac:dyDescent="0.25">
      <c r="A71" s="872" t="s">
        <v>1387</v>
      </c>
      <c r="B71" s="865" t="s">
        <v>1386</v>
      </c>
      <c r="C71" s="925" t="s">
        <v>294</v>
      </c>
      <c r="D71" s="863" t="s">
        <v>1378</v>
      </c>
      <c r="E71" s="927">
        <v>44926</v>
      </c>
      <c r="F71" s="927" t="s">
        <v>23</v>
      </c>
      <c r="G71" s="861" t="s">
        <v>5</v>
      </c>
      <c r="H71" s="867">
        <v>80</v>
      </c>
      <c r="I71" s="867">
        <v>10.1</v>
      </c>
    </row>
    <row r="72" spans="1:9" ht="18.75" customHeight="1" x14ac:dyDescent="0.25">
      <c r="A72" s="869"/>
      <c r="B72" s="865"/>
      <c r="C72" s="923"/>
      <c r="D72" s="863"/>
      <c r="E72" s="927"/>
      <c r="F72" s="927"/>
      <c r="G72" s="861" t="s">
        <v>4</v>
      </c>
      <c r="H72" s="860">
        <v>0</v>
      </c>
      <c r="I72" s="860">
        <v>0</v>
      </c>
    </row>
    <row r="73" spans="1:9" ht="15.75" customHeight="1" x14ac:dyDescent="0.25">
      <c r="A73" s="869"/>
      <c r="B73" s="865"/>
      <c r="C73" s="923"/>
      <c r="D73" s="863"/>
      <c r="E73" s="927"/>
      <c r="F73" s="927"/>
      <c r="G73" s="861" t="s">
        <v>3</v>
      </c>
      <c r="H73" s="860">
        <v>0</v>
      </c>
      <c r="I73" s="860">
        <v>0</v>
      </c>
    </row>
    <row r="74" spans="1:9" x14ac:dyDescent="0.25">
      <c r="A74" s="869"/>
      <c r="B74" s="865"/>
      <c r="C74" s="923"/>
      <c r="D74" s="863"/>
      <c r="E74" s="927"/>
      <c r="F74" s="927"/>
      <c r="G74" s="861" t="s">
        <v>2</v>
      </c>
      <c r="H74" s="867">
        <v>80</v>
      </c>
      <c r="I74" s="867">
        <v>10.1</v>
      </c>
    </row>
    <row r="75" spans="1:9" x14ac:dyDescent="0.25">
      <c r="A75" s="866"/>
      <c r="B75" s="865"/>
      <c r="C75" s="920"/>
      <c r="D75" s="863"/>
      <c r="E75" s="927"/>
      <c r="F75" s="927"/>
      <c r="G75" s="861" t="s">
        <v>1</v>
      </c>
      <c r="H75" s="860">
        <v>0</v>
      </c>
      <c r="I75" s="860">
        <v>0</v>
      </c>
    </row>
    <row r="76" spans="1:9" ht="78" customHeight="1" x14ac:dyDescent="0.25">
      <c r="A76" s="884"/>
      <c r="B76" s="906" t="s">
        <v>1385</v>
      </c>
      <c r="C76" s="861" t="s">
        <v>335</v>
      </c>
      <c r="D76" s="905" t="s">
        <v>1378</v>
      </c>
      <c r="E76" s="904">
        <v>44669</v>
      </c>
      <c r="F76" s="880" t="s">
        <v>1384</v>
      </c>
      <c r="G76" s="861" t="s">
        <v>10</v>
      </c>
      <c r="H76" s="860" t="s">
        <v>10</v>
      </c>
      <c r="I76" s="860" t="s">
        <v>10</v>
      </c>
    </row>
    <row r="77" spans="1:9" ht="15.75" customHeight="1" x14ac:dyDescent="0.25">
      <c r="A77" s="912" t="s">
        <v>1383</v>
      </c>
      <c r="B77" s="912"/>
      <c r="C77" s="912"/>
      <c r="D77" s="912"/>
      <c r="E77" s="912"/>
      <c r="F77" s="912"/>
      <c r="G77" s="912"/>
      <c r="H77" s="912"/>
      <c r="I77" s="911"/>
    </row>
    <row r="78" spans="1:9" ht="15.75" customHeight="1" x14ac:dyDescent="0.25">
      <c r="A78" s="910" t="s">
        <v>34</v>
      </c>
      <c r="B78" s="916" t="s">
        <v>1382</v>
      </c>
      <c r="C78" s="901" t="s">
        <v>294</v>
      </c>
      <c r="D78" s="914" t="s">
        <v>1378</v>
      </c>
      <c r="E78" s="913" t="s">
        <v>10</v>
      </c>
      <c r="F78" s="913" t="s">
        <v>10</v>
      </c>
      <c r="G78" s="893" t="s">
        <v>5</v>
      </c>
      <c r="H78" s="892">
        <v>0</v>
      </c>
      <c r="I78" s="892">
        <v>0</v>
      </c>
    </row>
    <row r="79" spans="1:9" x14ac:dyDescent="0.25">
      <c r="A79" s="909"/>
      <c r="B79" s="916"/>
      <c r="C79" s="898"/>
      <c r="D79" s="914"/>
      <c r="E79" s="913"/>
      <c r="F79" s="913"/>
      <c r="G79" s="893" t="s">
        <v>4</v>
      </c>
      <c r="H79" s="892">
        <v>0</v>
      </c>
      <c r="I79" s="892">
        <v>0</v>
      </c>
    </row>
    <row r="80" spans="1:9" x14ac:dyDescent="0.25">
      <c r="A80" s="909"/>
      <c r="B80" s="916"/>
      <c r="C80" s="898"/>
      <c r="D80" s="914"/>
      <c r="E80" s="913"/>
      <c r="F80" s="913"/>
      <c r="G80" s="893" t="s">
        <v>3</v>
      </c>
      <c r="H80" s="892">
        <v>0</v>
      </c>
      <c r="I80" s="892">
        <v>0</v>
      </c>
    </row>
    <row r="81" spans="1:9" x14ac:dyDescent="0.25">
      <c r="A81" s="909"/>
      <c r="B81" s="916"/>
      <c r="C81" s="898"/>
      <c r="D81" s="914"/>
      <c r="E81" s="913"/>
      <c r="F81" s="913"/>
      <c r="G81" s="893" t="s">
        <v>2</v>
      </c>
      <c r="H81" s="892">
        <v>0</v>
      </c>
      <c r="I81" s="892">
        <v>0</v>
      </c>
    </row>
    <row r="82" spans="1:9" x14ac:dyDescent="0.25">
      <c r="A82" s="908"/>
      <c r="B82" s="916"/>
      <c r="C82" s="894"/>
      <c r="D82" s="914"/>
      <c r="E82" s="913"/>
      <c r="F82" s="913"/>
      <c r="G82" s="893" t="s">
        <v>1</v>
      </c>
      <c r="H82" s="892">
        <v>0</v>
      </c>
      <c r="I82" s="892">
        <v>0</v>
      </c>
    </row>
    <row r="83" spans="1:9" ht="21" customHeight="1" x14ac:dyDescent="0.25">
      <c r="A83" s="872" t="s">
        <v>1381</v>
      </c>
      <c r="B83" s="865" t="s">
        <v>1380</v>
      </c>
      <c r="C83" s="925" t="s">
        <v>294</v>
      </c>
      <c r="D83" s="863" t="s">
        <v>1378</v>
      </c>
      <c r="E83" s="927">
        <v>44926</v>
      </c>
      <c r="F83" s="927" t="s">
        <v>23</v>
      </c>
      <c r="G83" s="861" t="s">
        <v>5</v>
      </c>
      <c r="H83" s="860">
        <v>0</v>
      </c>
      <c r="I83" s="860">
        <v>0</v>
      </c>
    </row>
    <row r="84" spans="1:9" ht="18.75" customHeight="1" x14ac:dyDescent="0.25">
      <c r="A84" s="869"/>
      <c r="B84" s="865"/>
      <c r="C84" s="923"/>
      <c r="D84" s="863"/>
      <c r="E84" s="927"/>
      <c r="F84" s="927"/>
      <c r="G84" s="861" t="s">
        <v>4</v>
      </c>
      <c r="H84" s="860">
        <v>0</v>
      </c>
      <c r="I84" s="860">
        <v>0</v>
      </c>
    </row>
    <row r="85" spans="1:9" ht="15.75" customHeight="1" x14ac:dyDescent="0.25">
      <c r="A85" s="869"/>
      <c r="B85" s="865"/>
      <c r="C85" s="923"/>
      <c r="D85" s="863"/>
      <c r="E85" s="927"/>
      <c r="F85" s="927"/>
      <c r="G85" s="861" t="s">
        <v>3</v>
      </c>
      <c r="H85" s="860">
        <v>0</v>
      </c>
      <c r="I85" s="860">
        <v>0</v>
      </c>
    </row>
    <row r="86" spans="1:9" x14ac:dyDescent="0.25">
      <c r="A86" s="869"/>
      <c r="B86" s="865"/>
      <c r="C86" s="923"/>
      <c r="D86" s="863"/>
      <c r="E86" s="927"/>
      <c r="F86" s="927"/>
      <c r="G86" s="861" t="s">
        <v>2</v>
      </c>
      <c r="H86" s="860">
        <v>0</v>
      </c>
      <c r="I86" s="860">
        <v>0</v>
      </c>
    </row>
    <row r="87" spans="1:9" ht="17.25" customHeight="1" x14ac:dyDescent="0.25">
      <c r="A87" s="866"/>
      <c r="B87" s="865"/>
      <c r="C87" s="920"/>
      <c r="D87" s="863"/>
      <c r="E87" s="927"/>
      <c r="F87" s="927"/>
      <c r="G87" s="861" t="s">
        <v>1</v>
      </c>
      <c r="H87" s="860">
        <v>0</v>
      </c>
      <c r="I87" s="860">
        <v>0</v>
      </c>
    </row>
    <row r="88" spans="1:9" ht="51" x14ac:dyDescent="0.25">
      <c r="A88" s="884"/>
      <c r="B88" s="906" t="s">
        <v>1379</v>
      </c>
      <c r="C88" s="861" t="s">
        <v>294</v>
      </c>
      <c r="D88" s="905" t="s">
        <v>1378</v>
      </c>
      <c r="E88" s="904">
        <v>44926</v>
      </c>
      <c r="F88" s="861" t="s">
        <v>23</v>
      </c>
      <c r="G88" s="861" t="s">
        <v>10</v>
      </c>
      <c r="H88" s="860" t="s">
        <v>10</v>
      </c>
      <c r="I88" s="860" t="s">
        <v>10</v>
      </c>
    </row>
    <row r="89" spans="1:9" ht="15.75" customHeight="1" x14ac:dyDescent="0.25">
      <c r="A89" s="910" t="s">
        <v>251</v>
      </c>
      <c r="B89" s="916" t="s">
        <v>1377</v>
      </c>
      <c r="C89" s="901" t="s">
        <v>294</v>
      </c>
      <c r="D89" s="914" t="s">
        <v>1374</v>
      </c>
      <c r="E89" s="913" t="s">
        <v>10</v>
      </c>
      <c r="F89" s="913" t="s">
        <v>10</v>
      </c>
      <c r="G89" s="893" t="s">
        <v>5</v>
      </c>
      <c r="H89" s="892">
        <v>0</v>
      </c>
      <c r="I89" s="892">
        <v>0</v>
      </c>
    </row>
    <row r="90" spans="1:9" x14ac:dyDescent="0.25">
      <c r="A90" s="909"/>
      <c r="B90" s="916"/>
      <c r="C90" s="898"/>
      <c r="D90" s="914"/>
      <c r="E90" s="913"/>
      <c r="F90" s="913"/>
      <c r="G90" s="893" t="s">
        <v>4</v>
      </c>
      <c r="H90" s="892">
        <v>0</v>
      </c>
      <c r="I90" s="892">
        <v>0</v>
      </c>
    </row>
    <row r="91" spans="1:9" x14ac:dyDescent="0.25">
      <c r="A91" s="909"/>
      <c r="B91" s="916"/>
      <c r="C91" s="898"/>
      <c r="D91" s="914"/>
      <c r="E91" s="913"/>
      <c r="F91" s="913"/>
      <c r="G91" s="893" t="s">
        <v>3</v>
      </c>
      <c r="H91" s="892">
        <v>0</v>
      </c>
      <c r="I91" s="892">
        <v>0</v>
      </c>
    </row>
    <row r="92" spans="1:9" x14ac:dyDescent="0.25">
      <c r="A92" s="909"/>
      <c r="B92" s="916"/>
      <c r="C92" s="898"/>
      <c r="D92" s="914"/>
      <c r="E92" s="913"/>
      <c r="F92" s="913"/>
      <c r="G92" s="893" t="s">
        <v>2</v>
      </c>
      <c r="H92" s="892">
        <v>0</v>
      </c>
      <c r="I92" s="892">
        <v>0</v>
      </c>
    </row>
    <row r="93" spans="1:9" x14ac:dyDescent="0.25">
      <c r="A93" s="908"/>
      <c r="B93" s="916"/>
      <c r="C93" s="894"/>
      <c r="D93" s="914"/>
      <c r="E93" s="913"/>
      <c r="F93" s="913"/>
      <c r="G93" s="893" t="s">
        <v>1</v>
      </c>
      <c r="H93" s="892">
        <v>0</v>
      </c>
      <c r="I93" s="892">
        <v>0</v>
      </c>
    </row>
    <row r="94" spans="1:9" ht="21" customHeight="1" x14ac:dyDescent="0.25">
      <c r="A94" s="872" t="s">
        <v>1376</v>
      </c>
      <c r="B94" s="865" t="s">
        <v>1375</v>
      </c>
      <c r="C94" s="925" t="s">
        <v>294</v>
      </c>
      <c r="D94" s="863" t="s">
        <v>1374</v>
      </c>
      <c r="E94" s="927">
        <v>44926</v>
      </c>
      <c r="F94" s="927" t="s">
        <v>23</v>
      </c>
      <c r="G94" s="861" t="s">
        <v>5</v>
      </c>
      <c r="H94" s="860">
        <v>0</v>
      </c>
      <c r="I94" s="860">
        <v>0</v>
      </c>
    </row>
    <row r="95" spans="1:9" ht="18.75" customHeight="1" x14ac:dyDescent="0.25">
      <c r="A95" s="869"/>
      <c r="B95" s="865"/>
      <c r="C95" s="923"/>
      <c r="D95" s="863"/>
      <c r="E95" s="927"/>
      <c r="F95" s="927"/>
      <c r="G95" s="861" t="s">
        <v>4</v>
      </c>
      <c r="H95" s="860">
        <v>0</v>
      </c>
      <c r="I95" s="860">
        <v>0</v>
      </c>
    </row>
    <row r="96" spans="1:9" ht="15.75" customHeight="1" x14ac:dyDescent="0.25">
      <c r="A96" s="869"/>
      <c r="B96" s="865"/>
      <c r="C96" s="923"/>
      <c r="D96" s="863"/>
      <c r="E96" s="927"/>
      <c r="F96" s="927"/>
      <c r="G96" s="861" t="s">
        <v>3</v>
      </c>
      <c r="H96" s="860">
        <v>0</v>
      </c>
      <c r="I96" s="860">
        <v>0</v>
      </c>
    </row>
    <row r="97" spans="1:9" x14ac:dyDescent="0.25">
      <c r="A97" s="869"/>
      <c r="B97" s="865"/>
      <c r="C97" s="923"/>
      <c r="D97" s="863"/>
      <c r="E97" s="927"/>
      <c r="F97" s="927"/>
      <c r="G97" s="861" t="s">
        <v>2</v>
      </c>
      <c r="H97" s="860">
        <v>0</v>
      </c>
      <c r="I97" s="860">
        <v>0</v>
      </c>
    </row>
    <row r="98" spans="1:9" ht="17.25" customHeight="1" x14ac:dyDescent="0.25">
      <c r="A98" s="866"/>
      <c r="B98" s="865"/>
      <c r="C98" s="920"/>
      <c r="D98" s="863"/>
      <c r="E98" s="927"/>
      <c r="F98" s="927"/>
      <c r="G98" s="861" t="s">
        <v>1</v>
      </c>
      <c r="H98" s="860">
        <v>0</v>
      </c>
      <c r="I98" s="860">
        <v>0</v>
      </c>
    </row>
    <row r="99" spans="1:9" ht="76.5" x14ac:dyDescent="0.25">
      <c r="A99" s="884"/>
      <c r="B99" s="861" t="s">
        <v>1373</v>
      </c>
      <c r="C99" s="861" t="s">
        <v>291</v>
      </c>
      <c r="D99" s="905" t="s">
        <v>1372</v>
      </c>
      <c r="E99" s="904" t="s">
        <v>38</v>
      </c>
      <c r="F99" s="861" t="s">
        <v>1371</v>
      </c>
      <c r="G99" s="861" t="s">
        <v>10</v>
      </c>
      <c r="H99" s="860" t="s">
        <v>10</v>
      </c>
      <c r="I99" s="860" t="s">
        <v>10</v>
      </c>
    </row>
    <row r="100" spans="1:9" ht="15.75" customHeight="1" x14ac:dyDescent="0.25">
      <c r="A100" s="912" t="s">
        <v>1370</v>
      </c>
      <c r="B100" s="912"/>
      <c r="C100" s="912"/>
      <c r="D100" s="912"/>
      <c r="E100" s="912"/>
      <c r="F100" s="912"/>
      <c r="G100" s="912"/>
      <c r="H100" s="912"/>
      <c r="I100" s="911"/>
    </row>
    <row r="101" spans="1:9" ht="21.75" customHeight="1" x14ac:dyDescent="0.25">
      <c r="A101" s="910" t="s">
        <v>25</v>
      </c>
      <c r="B101" s="916" t="s">
        <v>1369</v>
      </c>
      <c r="C101" s="901" t="s">
        <v>294</v>
      </c>
      <c r="D101" s="914" t="s">
        <v>1368</v>
      </c>
      <c r="E101" s="913" t="s">
        <v>10</v>
      </c>
      <c r="F101" s="913" t="s">
        <v>10</v>
      </c>
      <c r="G101" s="893" t="s">
        <v>5</v>
      </c>
      <c r="H101" s="892">
        <v>0</v>
      </c>
      <c r="I101" s="892">
        <v>0</v>
      </c>
    </row>
    <row r="102" spans="1:9" ht="19.5" customHeight="1" x14ac:dyDescent="0.25">
      <c r="A102" s="909"/>
      <c r="B102" s="916"/>
      <c r="C102" s="898"/>
      <c r="D102" s="914"/>
      <c r="E102" s="913"/>
      <c r="F102" s="913"/>
      <c r="G102" s="893" t="s">
        <v>4</v>
      </c>
      <c r="H102" s="892">
        <v>0</v>
      </c>
      <c r="I102" s="892">
        <v>0</v>
      </c>
    </row>
    <row r="103" spans="1:9" ht="16.5" customHeight="1" x14ac:dyDescent="0.25">
      <c r="A103" s="909"/>
      <c r="B103" s="916"/>
      <c r="C103" s="898"/>
      <c r="D103" s="914"/>
      <c r="E103" s="913"/>
      <c r="F103" s="913"/>
      <c r="G103" s="893" t="s">
        <v>3</v>
      </c>
      <c r="H103" s="892">
        <v>0</v>
      </c>
      <c r="I103" s="892">
        <v>0</v>
      </c>
    </row>
    <row r="104" spans="1:9" ht="20.25" customHeight="1" x14ac:dyDescent="0.25">
      <c r="A104" s="909"/>
      <c r="B104" s="916"/>
      <c r="C104" s="898"/>
      <c r="D104" s="914"/>
      <c r="E104" s="913"/>
      <c r="F104" s="913"/>
      <c r="G104" s="893" t="s">
        <v>2</v>
      </c>
      <c r="H104" s="892">
        <v>0</v>
      </c>
      <c r="I104" s="892">
        <v>0</v>
      </c>
    </row>
    <row r="105" spans="1:9" ht="17.25" customHeight="1" x14ac:dyDescent="0.25">
      <c r="A105" s="908"/>
      <c r="B105" s="916"/>
      <c r="C105" s="894"/>
      <c r="D105" s="914"/>
      <c r="E105" s="913"/>
      <c r="F105" s="913"/>
      <c r="G105" s="893" t="s">
        <v>1</v>
      </c>
      <c r="H105" s="892">
        <v>0</v>
      </c>
      <c r="I105" s="892">
        <v>0</v>
      </c>
    </row>
    <row r="106" spans="1:9" ht="21" customHeight="1" x14ac:dyDescent="0.25">
      <c r="A106" s="872" t="s">
        <v>1367</v>
      </c>
      <c r="B106" s="865" t="s">
        <v>1366</v>
      </c>
      <c r="C106" s="925" t="s">
        <v>294</v>
      </c>
      <c r="D106" s="863" t="s">
        <v>1353</v>
      </c>
      <c r="E106" s="927">
        <v>44926</v>
      </c>
      <c r="F106" s="927" t="s">
        <v>23</v>
      </c>
      <c r="G106" s="861" t="s">
        <v>5</v>
      </c>
      <c r="H106" s="860">
        <v>0</v>
      </c>
      <c r="I106" s="860">
        <v>0</v>
      </c>
    </row>
    <row r="107" spans="1:9" ht="18.75" customHeight="1" x14ac:dyDescent="0.25">
      <c r="A107" s="869"/>
      <c r="B107" s="865"/>
      <c r="C107" s="923"/>
      <c r="D107" s="863"/>
      <c r="E107" s="927"/>
      <c r="F107" s="927"/>
      <c r="G107" s="861" t="s">
        <v>4</v>
      </c>
      <c r="H107" s="860">
        <v>0</v>
      </c>
      <c r="I107" s="860">
        <v>0</v>
      </c>
    </row>
    <row r="108" spans="1:9" ht="15.75" customHeight="1" x14ac:dyDescent="0.25">
      <c r="A108" s="869"/>
      <c r="B108" s="865"/>
      <c r="C108" s="923"/>
      <c r="D108" s="863"/>
      <c r="E108" s="927"/>
      <c r="F108" s="927"/>
      <c r="G108" s="861" t="s">
        <v>3</v>
      </c>
      <c r="H108" s="860">
        <v>0</v>
      </c>
      <c r="I108" s="860">
        <v>0</v>
      </c>
    </row>
    <row r="109" spans="1:9" x14ac:dyDescent="0.25">
      <c r="A109" s="869"/>
      <c r="B109" s="865"/>
      <c r="C109" s="923"/>
      <c r="D109" s="863"/>
      <c r="E109" s="927"/>
      <c r="F109" s="927"/>
      <c r="G109" s="861" t="s">
        <v>2</v>
      </c>
      <c r="H109" s="860">
        <v>0</v>
      </c>
      <c r="I109" s="860">
        <v>0</v>
      </c>
    </row>
    <row r="110" spans="1:9" ht="17.25" customHeight="1" x14ac:dyDescent="0.25">
      <c r="A110" s="866"/>
      <c r="B110" s="865"/>
      <c r="C110" s="920"/>
      <c r="D110" s="863"/>
      <c r="E110" s="927"/>
      <c r="F110" s="927"/>
      <c r="G110" s="861" t="s">
        <v>1</v>
      </c>
      <c r="H110" s="860">
        <v>0</v>
      </c>
      <c r="I110" s="860">
        <v>0</v>
      </c>
    </row>
    <row r="111" spans="1:9" ht="176.25" customHeight="1" x14ac:dyDescent="0.25">
      <c r="A111" s="884"/>
      <c r="B111" s="906" t="s">
        <v>1365</v>
      </c>
      <c r="C111" s="861" t="s">
        <v>291</v>
      </c>
      <c r="D111" s="905" t="s">
        <v>1345</v>
      </c>
      <c r="E111" s="904" t="s">
        <v>38</v>
      </c>
      <c r="F111" s="861" t="s">
        <v>1364</v>
      </c>
      <c r="G111" s="861" t="s">
        <v>10</v>
      </c>
      <c r="H111" s="860" t="s">
        <v>10</v>
      </c>
      <c r="I111" s="860" t="s">
        <v>10</v>
      </c>
    </row>
    <row r="112" spans="1:9" ht="197.25" customHeight="1" x14ac:dyDescent="0.25">
      <c r="A112" s="884"/>
      <c r="B112" s="906" t="s">
        <v>1363</v>
      </c>
      <c r="C112" s="861" t="s">
        <v>291</v>
      </c>
      <c r="D112" s="905" t="s">
        <v>1345</v>
      </c>
      <c r="E112" s="904" t="s">
        <v>38</v>
      </c>
      <c r="F112" s="861" t="s">
        <v>1362</v>
      </c>
      <c r="G112" s="861" t="s">
        <v>10</v>
      </c>
      <c r="H112" s="860" t="s">
        <v>10</v>
      </c>
      <c r="I112" s="860" t="s">
        <v>10</v>
      </c>
    </row>
    <row r="113" spans="1:9" s="856" customFormat="1" ht="21.75" customHeight="1" x14ac:dyDescent="0.25">
      <c r="A113" s="926" t="s">
        <v>1361</v>
      </c>
      <c r="B113" s="921" t="s">
        <v>1360</v>
      </c>
      <c r="C113" s="925" t="s">
        <v>294</v>
      </c>
      <c r="D113" s="919" t="s">
        <v>1310</v>
      </c>
      <c r="E113" s="918">
        <v>44926</v>
      </c>
      <c r="F113" s="918" t="s">
        <v>23</v>
      </c>
      <c r="G113" s="874" t="s">
        <v>5</v>
      </c>
      <c r="H113" s="873">
        <v>0</v>
      </c>
      <c r="I113" s="873">
        <v>0</v>
      </c>
    </row>
    <row r="114" spans="1:9" s="856" customFormat="1" ht="19.5" customHeight="1" x14ac:dyDescent="0.25">
      <c r="A114" s="924"/>
      <c r="B114" s="921"/>
      <c r="C114" s="923"/>
      <c r="D114" s="919"/>
      <c r="E114" s="918"/>
      <c r="F114" s="918"/>
      <c r="G114" s="874" t="s">
        <v>4</v>
      </c>
      <c r="H114" s="873">
        <v>0</v>
      </c>
      <c r="I114" s="873">
        <v>0</v>
      </c>
    </row>
    <row r="115" spans="1:9" s="856" customFormat="1" ht="16.5" customHeight="1" x14ac:dyDescent="0.25">
      <c r="A115" s="924"/>
      <c r="B115" s="921"/>
      <c r="C115" s="923"/>
      <c r="D115" s="919"/>
      <c r="E115" s="918"/>
      <c r="F115" s="918"/>
      <c r="G115" s="874" t="s">
        <v>3</v>
      </c>
      <c r="H115" s="873">
        <v>0</v>
      </c>
      <c r="I115" s="873">
        <v>0</v>
      </c>
    </row>
    <row r="116" spans="1:9" s="856" customFormat="1" ht="20.25" customHeight="1" x14ac:dyDescent="0.25">
      <c r="A116" s="924"/>
      <c r="B116" s="921"/>
      <c r="C116" s="923"/>
      <c r="D116" s="919"/>
      <c r="E116" s="918"/>
      <c r="F116" s="918"/>
      <c r="G116" s="874" t="s">
        <v>2</v>
      </c>
      <c r="H116" s="873">
        <v>0</v>
      </c>
      <c r="I116" s="873">
        <v>0</v>
      </c>
    </row>
    <row r="117" spans="1:9" s="856" customFormat="1" ht="19.5" customHeight="1" x14ac:dyDescent="0.25">
      <c r="A117" s="922"/>
      <c r="B117" s="921"/>
      <c r="C117" s="920"/>
      <c r="D117" s="919"/>
      <c r="E117" s="918"/>
      <c r="F117" s="918"/>
      <c r="G117" s="874" t="s">
        <v>1</v>
      </c>
      <c r="H117" s="873">
        <v>0</v>
      </c>
      <c r="I117" s="873">
        <v>0</v>
      </c>
    </row>
    <row r="118" spans="1:9" ht="57" customHeight="1" x14ac:dyDescent="0.25">
      <c r="A118" s="884"/>
      <c r="B118" s="906" t="s">
        <v>1359</v>
      </c>
      <c r="C118" s="861" t="s">
        <v>291</v>
      </c>
      <c r="D118" s="905" t="s">
        <v>1310</v>
      </c>
      <c r="E118" s="904" t="s">
        <v>38</v>
      </c>
      <c r="F118" s="861" t="s">
        <v>1358</v>
      </c>
      <c r="G118" s="861" t="s">
        <v>10</v>
      </c>
      <c r="H118" s="873" t="s">
        <v>10</v>
      </c>
      <c r="I118" s="873" t="s">
        <v>10</v>
      </c>
    </row>
    <row r="119" spans="1:9" ht="21.75" customHeight="1" x14ac:dyDescent="0.25">
      <c r="A119" s="910" t="s">
        <v>111</v>
      </c>
      <c r="B119" s="916" t="s">
        <v>1357</v>
      </c>
      <c r="C119" s="901" t="s">
        <v>294</v>
      </c>
      <c r="D119" s="914" t="s">
        <v>1356</v>
      </c>
      <c r="E119" s="913" t="s">
        <v>10</v>
      </c>
      <c r="F119" s="913" t="s">
        <v>10</v>
      </c>
      <c r="G119" s="893" t="s">
        <v>5</v>
      </c>
      <c r="H119" s="892">
        <v>0</v>
      </c>
      <c r="I119" s="892">
        <v>0</v>
      </c>
    </row>
    <row r="120" spans="1:9" ht="19.5" customHeight="1" x14ac:dyDescent="0.25">
      <c r="A120" s="909"/>
      <c r="B120" s="916"/>
      <c r="C120" s="898"/>
      <c r="D120" s="914"/>
      <c r="E120" s="913"/>
      <c r="F120" s="913"/>
      <c r="G120" s="893" t="s">
        <v>4</v>
      </c>
      <c r="H120" s="892">
        <v>0</v>
      </c>
      <c r="I120" s="892">
        <v>0</v>
      </c>
    </row>
    <row r="121" spans="1:9" ht="16.5" customHeight="1" x14ac:dyDescent="0.25">
      <c r="A121" s="909"/>
      <c r="B121" s="916"/>
      <c r="C121" s="898"/>
      <c r="D121" s="914"/>
      <c r="E121" s="913"/>
      <c r="F121" s="913"/>
      <c r="G121" s="893" t="s">
        <v>3</v>
      </c>
      <c r="H121" s="892">
        <v>0</v>
      </c>
      <c r="I121" s="892">
        <v>0</v>
      </c>
    </row>
    <row r="122" spans="1:9" ht="20.25" customHeight="1" x14ac:dyDescent="0.25">
      <c r="A122" s="909"/>
      <c r="B122" s="916"/>
      <c r="C122" s="898"/>
      <c r="D122" s="914"/>
      <c r="E122" s="913"/>
      <c r="F122" s="913"/>
      <c r="G122" s="893" t="s">
        <v>2</v>
      </c>
      <c r="H122" s="892">
        <v>0</v>
      </c>
      <c r="I122" s="892">
        <v>0</v>
      </c>
    </row>
    <row r="123" spans="1:9" ht="19.5" customHeight="1" x14ac:dyDescent="0.25">
      <c r="A123" s="908"/>
      <c r="B123" s="916"/>
      <c r="C123" s="894"/>
      <c r="D123" s="914"/>
      <c r="E123" s="913"/>
      <c r="F123" s="913"/>
      <c r="G123" s="893" t="s">
        <v>1</v>
      </c>
      <c r="H123" s="892">
        <v>0</v>
      </c>
      <c r="I123" s="892">
        <v>0</v>
      </c>
    </row>
    <row r="124" spans="1:9" ht="19.5" customHeight="1" x14ac:dyDescent="0.25">
      <c r="A124" s="872" t="s">
        <v>1355</v>
      </c>
      <c r="B124" s="890" t="s">
        <v>1354</v>
      </c>
      <c r="C124" s="871" t="s">
        <v>294</v>
      </c>
      <c r="D124" s="889" t="s">
        <v>1353</v>
      </c>
      <c r="E124" s="888">
        <v>44926</v>
      </c>
      <c r="F124" s="871" t="s">
        <v>23</v>
      </c>
      <c r="G124" s="874" t="s">
        <v>5</v>
      </c>
      <c r="H124" s="873">
        <v>0</v>
      </c>
      <c r="I124" s="873">
        <v>0</v>
      </c>
    </row>
    <row r="125" spans="1:9" ht="19.5" customHeight="1" x14ac:dyDescent="0.25">
      <c r="A125" s="869"/>
      <c r="B125" s="887"/>
      <c r="C125" s="868"/>
      <c r="D125" s="886"/>
      <c r="E125" s="885"/>
      <c r="F125" s="868"/>
      <c r="G125" s="874" t="s">
        <v>4</v>
      </c>
      <c r="H125" s="873">
        <v>0</v>
      </c>
      <c r="I125" s="873">
        <v>0</v>
      </c>
    </row>
    <row r="126" spans="1:9" ht="17.25" customHeight="1" x14ac:dyDescent="0.25">
      <c r="A126" s="869"/>
      <c r="B126" s="887"/>
      <c r="C126" s="868"/>
      <c r="D126" s="886"/>
      <c r="E126" s="885"/>
      <c r="F126" s="868"/>
      <c r="G126" s="874" t="s">
        <v>3</v>
      </c>
      <c r="H126" s="873">
        <v>0</v>
      </c>
      <c r="I126" s="873">
        <v>0</v>
      </c>
    </row>
    <row r="127" spans="1:9" ht="19.5" customHeight="1" x14ac:dyDescent="0.25">
      <c r="A127" s="869"/>
      <c r="B127" s="887"/>
      <c r="C127" s="868"/>
      <c r="D127" s="886"/>
      <c r="E127" s="885"/>
      <c r="F127" s="868"/>
      <c r="G127" s="874" t="s">
        <v>2</v>
      </c>
      <c r="H127" s="873">
        <v>0</v>
      </c>
      <c r="I127" s="873">
        <v>0</v>
      </c>
    </row>
    <row r="128" spans="1:9" ht="19.5" customHeight="1" x14ac:dyDescent="0.25">
      <c r="A128" s="866"/>
      <c r="B128" s="883"/>
      <c r="C128" s="864"/>
      <c r="D128" s="882"/>
      <c r="E128" s="881"/>
      <c r="F128" s="864"/>
      <c r="G128" s="874" t="s">
        <v>1</v>
      </c>
      <c r="H128" s="873">
        <v>0</v>
      </c>
      <c r="I128" s="873">
        <v>0</v>
      </c>
    </row>
    <row r="129" spans="1:9" ht="214.5" customHeight="1" x14ac:dyDescent="0.25">
      <c r="A129" s="884"/>
      <c r="B129" s="906" t="s">
        <v>1352</v>
      </c>
      <c r="C129" s="861" t="s">
        <v>291</v>
      </c>
      <c r="D129" s="905" t="s">
        <v>1351</v>
      </c>
      <c r="E129" s="904" t="s">
        <v>38</v>
      </c>
      <c r="F129" s="861" t="s">
        <v>1350</v>
      </c>
      <c r="G129" s="861" t="s">
        <v>10</v>
      </c>
      <c r="H129" s="860" t="s">
        <v>10</v>
      </c>
      <c r="I129" s="860" t="s">
        <v>10</v>
      </c>
    </row>
    <row r="130" spans="1:9" ht="224.25" customHeight="1" x14ac:dyDescent="0.25">
      <c r="A130" s="884"/>
      <c r="B130" s="906" t="s">
        <v>1349</v>
      </c>
      <c r="C130" s="861" t="s">
        <v>291</v>
      </c>
      <c r="D130" s="905" t="s">
        <v>1345</v>
      </c>
      <c r="E130" s="904" t="s">
        <v>38</v>
      </c>
      <c r="F130" s="861" t="s">
        <v>1348</v>
      </c>
      <c r="G130" s="861" t="s">
        <v>10</v>
      </c>
      <c r="H130" s="860" t="s">
        <v>10</v>
      </c>
      <c r="I130" s="860" t="s">
        <v>10</v>
      </c>
    </row>
    <row r="131" spans="1:9" ht="42.75" customHeight="1" x14ac:dyDescent="0.25">
      <c r="A131" s="884" t="s">
        <v>1347</v>
      </c>
      <c r="B131" s="906" t="s">
        <v>1346</v>
      </c>
      <c r="C131" s="861" t="s">
        <v>294</v>
      </c>
      <c r="D131" s="905" t="s">
        <v>1345</v>
      </c>
      <c r="E131" s="904">
        <v>44926</v>
      </c>
      <c r="F131" s="861" t="s">
        <v>23</v>
      </c>
      <c r="G131" s="861" t="s">
        <v>10</v>
      </c>
      <c r="H131" s="860" t="s">
        <v>10</v>
      </c>
      <c r="I131" s="860" t="s">
        <v>10</v>
      </c>
    </row>
    <row r="132" spans="1:9" ht="78.75" customHeight="1" x14ac:dyDescent="0.25">
      <c r="A132" s="884"/>
      <c r="B132" s="906" t="s">
        <v>1344</v>
      </c>
      <c r="C132" s="861" t="s">
        <v>291</v>
      </c>
      <c r="D132" s="905" t="s">
        <v>982</v>
      </c>
      <c r="E132" s="904" t="s">
        <v>839</v>
      </c>
      <c r="F132" s="861" t="s">
        <v>1343</v>
      </c>
      <c r="G132" s="861" t="s">
        <v>10</v>
      </c>
      <c r="H132" s="860" t="s">
        <v>10</v>
      </c>
      <c r="I132" s="860" t="s">
        <v>10</v>
      </c>
    </row>
    <row r="133" spans="1:9" ht="42.75" customHeight="1" x14ac:dyDescent="0.25">
      <c r="A133" s="884" t="s">
        <v>1342</v>
      </c>
      <c r="B133" s="906" t="s">
        <v>1341</v>
      </c>
      <c r="C133" s="861" t="s">
        <v>294</v>
      </c>
      <c r="D133" s="905" t="s">
        <v>1310</v>
      </c>
      <c r="E133" s="904">
        <v>44926</v>
      </c>
      <c r="F133" s="861" t="s">
        <v>23</v>
      </c>
      <c r="G133" s="861" t="s">
        <v>10</v>
      </c>
      <c r="H133" s="860" t="s">
        <v>10</v>
      </c>
      <c r="I133" s="860" t="s">
        <v>10</v>
      </c>
    </row>
    <row r="134" spans="1:9" ht="56.25" customHeight="1" x14ac:dyDescent="0.25">
      <c r="A134" s="884"/>
      <c r="B134" s="906" t="s">
        <v>1340</v>
      </c>
      <c r="C134" s="861" t="s">
        <v>291</v>
      </c>
      <c r="D134" s="905" t="s">
        <v>1310</v>
      </c>
      <c r="E134" s="904" t="s">
        <v>38</v>
      </c>
      <c r="F134" s="861" t="s">
        <v>1339</v>
      </c>
      <c r="G134" s="861" t="s">
        <v>10</v>
      </c>
      <c r="H134" s="860" t="s">
        <v>10</v>
      </c>
      <c r="I134" s="860" t="s">
        <v>10</v>
      </c>
    </row>
    <row r="135" spans="1:9" ht="21.75" customHeight="1" x14ac:dyDescent="0.25">
      <c r="A135" s="910" t="s">
        <v>237</v>
      </c>
      <c r="B135" s="916" t="s">
        <v>1338</v>
      </c>
      <c r="C135" s="901" t="s">
        <v>294</v>
      </c>
      <c r="D135" s="914" t="s">
        <v>1337</v>
      </c>
      <c r="E135" s="913" t="s">
        <v>10</v>
      </c>
      <c r="F135" s="913" t="s">
        <v>10</v>
      </c>
      <c r="G135" s="893" t="s">
        <v>5</v>
      </c>
      <c r="H135" s="892">
        <v>0</v>
      </c>
      <c r="I135" s="892">
        <v>0</v>
      </c>
    </row>
    <row r="136" spans="1:9" ht="19.5" customHeight="1" x14ac:dyDescent="0.25">
      <c r="A136" s="909"/>
      <c r="B136" s="916"/>
      <c r="C136" s="917"/>
      <c r="D136" s="914"/>
      <c r="E136" s="913"/>
      <c r="F136" s="913"/>
      <c r="G136" s="893" t="s">
        <v>4</v>
      </c>
      <c r="H136" s="892">
        <v>0</v>
      </c>
      <c r="I136" s="892">
        <v>0</v>
      </c>
    </row>
    <row r="137" spans="1:9" ht="16.5" customHeight="1" x14ac:dyDescent="0.25">
      <c r="A137" s="909"/>
      <c r="B137" s="916"/>
      <c r="C137" s="917"/>
      <c r="D137" s="914"/>
      <c r="E137" s="913"/>
      <c r="F137" s="913"/>
      <c r="G137" s="893" t="s">
        <v>3</v>
      </c>
      <c r="H137" s="892">
        <v>0</v>
      </c>
      <c r="I137" s="892">
        <v>0</v>
      </c>
    </row>
    <row r="138" spans="1:9" ht="20.25" customHeight="1" x14ac:dyDescent="0.25">
      <c r="A138" s="909"/>
      <c r="B138" s="916"/>
      <c r="C138" s="917"/>
      <c r="D138" s="914"/>
      <c r="E138" s="913"/>
      <c r="F138" s="913"/>
      <c r="G138" s="893" t="s">
        <v>2</v>
      </c>
      <c r="H138" s="892">
        <v>0</v>
      </c>
      <c r="I138" s="892">
        <v>0</v>
      </c>
    </row>
    <row r="139" spans="1:9" ht="19.5" customHeight="1" x14ac:dyDescent="0.25">
      <c r="A139" s="908"/>
      <c r="B139" s="916"/>
      <c r="C139" s="915"/>
      <c r="D139" s="914"/>
      <c r="E139" s="913"/>
      <c r="F139" s="913"/>
      <c r="G139" s="893" t="s">
        <v>1</v>
      </c>
      <c r="H139" s="892">
        <v>0</v>
      </c>
      <c r="I139" s="892">
        <v>0</v>
      </c>
    </row>
    <row r="140" spans="1:9" ht="18" customHeight="1" x14ac:dyDescent="0.25">
      <c r="A140" s="872" t="s">
        <v>1336</v>
      </c>
      <c r="B140" s="890" t="s">
        <v>1335</v>
      </c>
      <c r="C140" s="871" t="s">
        <v>294</v>
      </c>
      <c r="D140" s="889" t="s">
        <v>1334</v>
      </c>
      <c r="E140" s="888">
        <v>44926</v>
      </c>
      <c r="F140" s="871" t="s">
        <v>23</v>
      </c>
      <c r="G140" s="874" t="s">
        <v>5</v>
      </c>
      <c r="H140" s="873">
        <v>0</v>
      </c>
      <c r="I140" s="873">
        <v>0</v>
      </c>
    </row>
    <row r="141" spans="1:9" ht="20.25" customHeight="1" x14ac:dyDescent="0.25">
      <c r="A141" s="869"/>
      <c r="B141" s="887"/>
      <c r="C141" s="868"/>
      <c r="D141" s="886"/>
      <c r="E141" s="885"/>
      <c r="F141" s="868"/>
      <c r="G141" s="874" t="s">
        <v>4</v>
      </c>
      <c r="H141" s="873">
        <v>0</v>
      </c>
      <c r="I141" s="873">
        <v>0</v>
      </c>
    </row>
    <row r="142" spans="1:9" ht="19.5" customHeight="1" x14ac:dyDescent="0.25">
      <c r="A142" s="869"/>
      <c r="B142" s="887"/>
      <c r="C142" s="868"/>
      <c r="D142" s="886"/>
      <c r="E142" s="885"/>
      <c r="F142" s="868"/>
      <c r="G142" s="874" t="s">
        <v>3</v>
      </c>
      <c r="H142" s="873">
        <v>0</v>
      </c>
      <c r="I142" s="873">
        <v>0</v>
      </c>
    </row>
    <row r="143" spans="1:9" ht="22.5" customHeight="1" x14ac:dyDescent="0.25">
      <c r="A143" s="869"/>
      <c r="B143" s="887"/>
      <c r="C143" s="868"/>
      <c r="D143" s="886"/>
      <c r="E143" s="885"/>
      <c r="F143" s="868"/>
      <c r="G143" s="874" t="s">
        <v>2</v>
      </c>
      <c r="H143" s="873">
        <v>0</v>
      </c>
      <c r="I143" s="873">
        <v>0</v>
      </c>
    </row>
    <row r="144" spans="1:9" ht="19.5" customHeight="1" x14ac:dyDescent="0.25">
      <c r="A144" s="866"/>
      <c r="B144" s="883"/>
      <c r="C144" s="864"/>
      <c r="D144" s="882"/>
      <c r="E144" s="881"/>
      <c r="F144" s="864"/>
      <c r="G144" s="874" t="s">
        <v>1</v>
      </c>
      <c r="H144" s="873">
        <v>0</v>
      </c>
      <c r="I144" s="873">
        <v>0</v>
      </c>
    </row>
    <row r="145" spans="1:9" ht="131.25" customHeight="1" x14ac:dyDescent="0.25">
      <c r="A145" s="884"/>
      <c r="B145" s="906" t="s">
        <v>1333</v>
      </c>
      <c r="C145" s="861" t="s">
        <v>291</v>
      </c>
      <c r="D145" s="905" t="s">
        <v>1330</v>
      </c>
      <c r="E145" s="904" t="s">
        <v>38</v>
      </c>
      <c r="F145" s="861" t="s">
        <v>1332</v>
      </c>
      <c r="G145" s="861" t="s">
        <v>10</v>
      </c>
      <c r="H145" s="860" t="s">
        <v>10</v>
      </c>
      <c r="I145" s="860" t="s">
        <v>10</v>
      </c>
    </row>
    <row r="146" spans="1:9" ht="86.25" customHeight="1" x14ac:dyDescent="0.25">
      <c r="A146" s="884"/>
      <c r="B146" s="906" t="s">
        <v>1331</v>
      </c>
      <c r="C146" s="861" t="s">
        <v>291</v>
      </c>
      <c r="D146" s="905" t="s">
        <v>1330</v>
      </c>
      <c r="E146" s="904" t="s">
        <v>38</v>
      </c>
      <c r="F146" s="861" t="s">
        <v>1329</v>
      </c>
      <c r="G146" s="861" t="s">
        <v>10</v>
      </c>
      <c r="H146" s="860" t="s">
        <v>10</v>
      </c>
      <c r="I146" s="860" t="s">
        <v>10</v>
      </c>
    </row>
    <row r="147" spans="1:9" ht="21.75" customHeight="1" x14ac:dyDescent="0.25">
      <c r="A147" s="872" t="s">
        <v>1328</v>
      </c>
      <c r="B147" s="890" t="s">
        <v>1327</v>
      </c>
      <c r="C147" s="871" t="s">
        <v>294</v>
      </c>
      <c r="D147" s="889" t="s">
        <v>1310</v>
      </c>
      <c r="E147" s="888">
        <v>44926</v>
      </c>
      <c r="F147" s="871" t="s">
        <v>23</v>
      </c>
      <c r="G147" s="861" t="s">
        <v>5</v>
      </c>
      <c r="H147" s="860">
        <v>0</v>
      </c>
      <c r="I147" s="860">
        <v>0</v>
      </c>
    </row>
    <row r="148" spans="1:9" ht="18.75" customHeight="1" x14ac:dyDescent="0.25">
      <c r="A148" s="869"/>
      <c r="B148" s="887"/>
      <c r="C148" s="868"/>
      <c r="D148" s="886"/>
      <c r="E148" s="885"/>
      <c r="F148" s="868"/>
      <c r="G148" s="861" t="s">
        <v>4</v>
      </c>
      <c r="H148" s="860">
        <v>0</v>
      </c>
      <c r="I148" s="860">
        <v>0</v>
      </c>
    </row>
    <row r="149" spans="1:9" ht="17.25" customHeight="1" x14ac:dyDescent="0.25">
      <c r="A149" s="869"/>
      <c r="B149" s="887"/>
      <c r="C149" s="868"/>
      <c r="D149" s="886"/>
      <c r="E149" s="885"/>
      <c r="F149" s="868"/>
      <c r="G149" s="861" t="s">
        <v>3</v>
      </c>
      <c r="H149" s="860">
        <v>0</v>
      </c>
      <c r="I149" s="860">
        <v>0</v>
      </c>
    </row>
    <row r="150" spans="1:9" ht="18" customHeight="1" x14ac:dyDescent="0.25">
      <c r="A150" s="869"/>
      <c r="B150" s="887"/>
      <c r="C150" s="868"/>
      <c r="D150" s="886"/>
      <c r="E150" s="885"/>
      <c r="F150" s="868"/>
      <c r="G150" s="861" t="s">
        <v>2</v>
      </c>
      <c r="H150" s="860">
        <v>0</v>
      </c>
      <c r="I150" s="860">
        <v>0</v>
      </c>
    </row>
    <row r="151" spans="1:9" ht="18" customHeight="1" x14ac:dyDescent="0.25">
      <c r="A151" s="866"/>
      <c r="B151" s="883"/>
      <c r="C151" s="864"/>
      <c r="D151" s="882"/>
      <c r="E151" s="881"/>
      <c r="F151" s="864"/>
      <c r="G151" s="861" t="s">
        <v>1</v>
      </c>
      <c r="H151" s="860">
        <v>0</v>
      </c>
      <c r="I151" s="860">
        <v>0</v>
      </c>
    </row>
    <row r="152" spans="1:9" ht="54" customHeight="1" x14ac:dyDescent="0.25">
      <c r="A152" s="884"/>
      <c r="B152" s="906" t="s">
        <v>1326</v>
      </c>
      <c r="C152" s="861" t="s">
        <v>291</v>
      </c>
      <c r="D152" s="905" t="s">
        <v>1310</v>
      </c>
      <c r="E152" s="904" t="s">
        <v>839</v>
      </c>
      <c r="F152" s="861" t="s">
        <v>1325</v>
      </c>
      <c r="G152" s="861" t="s">
        <v>10</v>
      </c>
      <c r="H152" s="860" t="s">
        <v>10</v>
      </c>
      <c r="I152" s="860" t="s">
        <v>10</v>
      </c>
    </row>
    <row r="153" spans="1:9" ht="15.75" customHeight="1" x14ac:dyDescent="0.25">
      <c r="A153" s="912" t="s">
        <v>1324</v>
      </c>
      <c r="B153" s="912"/>
      <c r="C153" s="912"/>
      <c r="D153" s="912"/>
      <c r="E153" s="912"/>
      <c r="F153" s="912"/>
      <c r="G153" s="912"/>
      <c r="H153" s="912"/>
      <c r="I153" s="911"/>
    </row>
    <row r="154" spans="1:9" s="891" customFormat="1" ht="19.5" customHeight="1" x14ac:dyDescent="0.25">
      <c r="A154" s="910" t="s">
        <v>104</v>
      </c>
      <c r="B154" s="903" t="s">
        <v>1323</v>
      </c>
      <c r="C154" s="901" t="s">
        <v>294</v>
      </c>
      <c r="D154" s="901" t="s">
        <v>1322</v>
      </c>
      <c r="E154" s="902" t="s">
        <v>10</v>
      </c>
      <c r="F154" s="901" t="s">
        <v>10</v>
      </c>
      <c r="G154" s="893" t="s">
        <v>5</v>
      </c>
      <c r="H154" s="892">
        <v>0</v>
      </c>
      <c r="I154" s="892">
        <v>0</v>
      </c>
    </row>
    <row r="155" spans="1:9" s="891" customFormat="1" ht="21" customHeight="1" x14ac:dyDescent="0.25">
      <c r="A155" s="909"/>
      <c r="B155" s="900"/>
      <c r="C155" s="898"/>
      <c r="D155" s="898"/>
      <c r="E155" s="899"/>
      <c r="F155" s="898"/>
      <c r="G155" s="893" t="s">
        <v>4</v>
      </c>
      <c r="H155" s="892">
        <v>0</v>
      </c>
      <c r="I155" s="892">
        <v>0</v>
      </c>
    </row>
    <row r="156" spans="1:9" s="891" customFormat="1" ht="21.75" customHeight="1" x14ac:dyDescent="0.25">
      <c r="A156" s="909"/>
      <c r="B156" s="900"/>
      <c r="C156" s="898"/>
      <c r="D156" s="898"/>
      <c r="E156" s="899"/>
      <c r="F156" s="898"/>
      <c r="G156" s="893" t="s">
        <v>3</v>
      </c>
      <c r="H156" s="892">
        <v>0</v>
      </c>
      <c r="I156" s="892">
        <v>0</v>
      </c>
    </row>
    <row r="157" spans="1:9" s="891" customFormat="1" ht="16.5" customHeight="1" x14ac:dyDescent="0.25">
      <c r="A157" s="909"/>
      <c r="B157" s="900"/>
      <c r="C157" s="898"/>
      <c r="D157" s="898"/>
      <c r="E157" s="899"/>
      <c r="F157" s="898"/>
      <c r="G157" s="893" t="s">
        <v>2</v>
      </c>
      <c r="H157" s="892">
        <v>0</v>
      </c>
      <c r="I157" s="892">
        <v>0</v>
      </c>
    </row>
    <row r="158" spans="1:9" s="891" customFormat="1" ht="22.5" customHeight="1" x14ac:dyDescent="0.25">
      <c r="A158" s="908"/>
      <c r="B158" s="896"/>
      <c r="C158" s="894"/>
      <c r="D158" s="894"/>
      <c r="E158" s="895"/>
      <c r="F158" s="894"/>
      <c r="G158" s="893" t="s">
        <v>1</v>
      </c>
      <c r="H158" s="892">
        <v>0</v>
      </c>
      <c r="I158" s="892">
        <v>0</v>
      </c>
    </row>
    <row r="159" spans="1:9" ht="20.25" customHeight="1" x14ac:dyDescent="0.25">
      <c r="A159" s="884" t="s">
        <v>1321</v>
      </c>
      <c r="B159" s="890" t="s">
        <v>1320</v>
      </c>
      <c r="C159" s="871" t="s">
        <v>294</v>
      </c>
      <c r="D159" s="889" t="s">
        <v>1319</v>
      </c>
      <c r="E159" s="888">
        <v>44926</v>
      </c>
      <c r="F159" s="871" t="s">
        <v>23</v>
      </c>
      <c r="G159" s="880" t="s">
        <v>5</v>
      </c>
      <c r="H159" s="879">
        <v>0</v>
      </c>
      <c r="I159" s="879">
        <v>0</v>
      </c>
    </row>
    <row r="160" spans="1:9" ht="18.75" customHeight="1" x14ac:dyDescent="0.25">
      <c r="A160" s="884"/>
      <c r="B160" s="887"/>
      <c r="C160" s="868"/>
      <c r="D160" s="886"/>
      <c r="E160" s="885"/>
      <c r="F160" s="868"/>
      <c r="G160" s="880" t="s">
        <v>4</v>
      </c>
      <c r="H160" s="879">
        <v>0</v>
      </c>
      <c r="I160" s="879">
        <v>0</v>
      </c>
    </row>
    <row r="161" spans="1:9" ht="19.5" customHeight="1" x14ac:dyDescent="0.25">
      <c r="A161" s="884"/>
      <c r="B161" s="887"/>
      <c r="C161" s="868"/>
      <c r="D161" s="886"/>
      <c r="E161" s="885"/>
      <c r="F161" s="868"/>
      <c r="G161" s="880" t="s">
        <v>3</v>
      </c>
      <c r="H161" s="879">
        <v>0</v>
      </c>
      <c r="I161" s="879">
        <v>0</v>
      </c>
    </row>
    <row r="162" spans="1:9" ht="19.5" customHeight="1" x14ac:dyDescent="0.25">
      <c r="A162" s="884"/>
      <c r="B162" s="887"/>
      <c r="C162" s="868"/>
      <c r="D162" s="886"/>
      <c r="E162" s="885"/>
      <c r="F162" s="868"/>
      <c r="G162" s="880" t="s">
        <v>2</v>
      </c>
      <c r="H162" s="879">
        <v>0</v>
      </c>
      <c r="I162" s="879">
        <v>0</v>
      </c>
    </row>
    <row r="163" spans="1:9" ht="19.5" customHeight="1" x14ac:dyDescent="0.25">
      <c r="A163" s="884"/>
      <c r="B163" s="883"/>
      <c r="C163" s="864"/>
      <c r="D163" s="882"/>
      <c r="E163" s="881"/>
      <c r="F163" s="864"/>
      <c r="G163" s="880" t="s">
        <v>1</v>
      </c>
      <c r="H163" s="879">
        <v>0</v>
      </c>
      <c r="I163" s="879">
        <v>0</v>
      </c>
    </row>
    <row r="164" spans="1:9" ht="78.75" customHeight="1" x14ac:dyDescent="0.25">
      <c r="A164" s="884"/>
      <c r="B164" s="906" t="s">
        <v>1318</v>
      </c>
      <c r="C164" s="861" t="s">
        <v>291</v>
      </c>
      <c r="D164" s="905" t="s">
        <v>982</v>
      </c>
      <c r="E164" s="904" t="s">
        <v>839</v>
      </c>
      <c r="F164" s="907" t="s">
        <v>1317</v>
      </c>
      <c r="G164" s="861" t="s">
        <v>10</v>
      </c>
      <c r="H164" s="860" t="s">
        <v>10</v>
      </c>
      <c r="I164" s="860" t="s">
        <v>10</v>
      </c>
    </row>
    <row r="165" spans="1:9" ht="223.5" customHeight="1" x14ac:dyDescent="0.25">
      <c r="A165" s="884"/>
      <c r="B165" s="906" t="s">
        <v>1316</v>
      </c>
      <c r="C165" s="861" t="s">
        <v>291</v>
      </c>
      <c r="D165" s="905" t="s">
        <v>1315</v>
      </c>
      <c r="E165" s="904" t="s">
        <v>38</v>
      </c>
      <c r="F165" s="861" t="s">
        <v>1314</v>
      </c>
      <c r="G165" s="861" t="s">
        <v>10</v>
      </c>
      <c r="H165" s="860" t="s">
        <v>10</v>
      </c>
      <c r="I165" s="860" t="s">
        <v>10</v>
      </c>
    </row>
    <row r="166" spans="1:9" ht="17.25" customHeight="1" x14ac:dyDescent="0.25">
      <c r="A166" s="884" t="s">
        <v>1313</v>
      </c>
      <c r="B166" s="890" t="s">
        <v>1312</v>
      </c>
      <c r="C166" s="871" t="s">
        <v>294</v>
      </c>
      <c r="D166" s="889" t="s">
        <v>1310</v>
      </c>
      <c r="E166" s="888">
        <v>44926</v>
      </c>
      <c r="F166" s="871" t="s">
        <v>23</v>
      </c>
      <c r="G166" s="880" t="s">
        <v>5</v>
      </c>
      <c r="H166" s="879">
        <v>0</v>
      </c>
      <c r="I166" s="879">
        <v>0</v>
      </c>
    </row>
    <row r="167" spans="1:9" ht="20.25" customHeight="1" x14ac:dyDescent="0.25">
      <c r="A167" s="884"/>
      <c r="B167" s="887"/>
      <c r="C167" s="868"/>
      <c r="D167" s="886"/>
      <c r="E167" s="885"/>
      <c r="F167" s="868"/>
      <c r="G167" s="880" t="s">
        <v>4</v>
      </c>
      <c r="H167" s="879">
        <v>0</v>
      </c>
      <c r="I167" s="879">
        <v>0</v>
      </c>
    </row>
    <row r="168" spans="1:9" ht="18.75" customHeight="1" x14ac:dyDescent="0.25">
      <c r="A168" s="884"/>
      <c r="B168" s="887"/>
      <c r="C168" s="868"/>
      <c r="D168" s="886"/>
      <c r="E168" s="885"/>
      <c r="F168" s="868"/>
      <c r="G168" s="880" t="s">
        <v>3</v>
      </c>
      <c r="H168" s="879">
        <v>0</v>
      </c>
      <c r="I168" s="879">
        <v>0</v>
      </c>
    </row>
    <row r="169" spans="1:9" ht="19.5" customHeight="1" x14ac:dyDescent="0.25">
      <c r="A169" s="884"/>
      <c r="B169" s="887"/>
      <c r="C169" s="868"/>
      <c r="D169" s="886"/>
      <c r="E169" s="885"/>
      <c r="F169" s="868"/>
      <c r="G169" s="880" t="s">
        <v>2</v>
      </c>
      <c r="H169" s="879">
        <v>0</v>
      </c>
      <c r="I169" s="879">
        <v>0</v>
      </c>
    </row>
    <row r="170" spans="1:9" ht="17.25" customHeight="1" x14ac:dyDescent="0.25">
      <c r="A170" s="884"/>
      <c r="B170" s="883"/>
      <c r="C170" s="864"/>
      <c r="D170" s="882"/>
      <c r="E170" s="881"/>
      <c r="F170" s="864"/>
      <c r="G170" s="880" t="s">
        <v>1</v>
      </c>
      <c r="H170" s="879">
        <v>0</v>
      </c>
      <c r="I170" s="879">
        <v>0</v>
      </c>
    </row>
    <row r="171" spans="1:9" ht="69" customHeight="1" x14ac:dyDescent="0.25">
      <c r="A171" s="884"/>
      <c r="B171" s="906" t="s">
        <v>1311</v>
      </c>
      <c r="C171" s="861" t="s">
        <v>291</v>
      </c>
      <c r="D171" s="905" t="s">
        <v>1310</v>
      </c>
      <c r="E171" s="904" t="s">
        <v>38</v>
      </c>
      <c r="F171" s="861" t="s">
        <v>1309</v>
      </c>
      <c r="G171" s="861" t="s">
        <v>10</v>
      </c>
      <c r="H171" s="860" t="s">
        <v>10</v>
      </c>
      <c r="I171" s="860" t="s">
        <v>10</v>
      </c>
    </row>
    <row r="172" spans="1:9" s="891" customFormat="1" ht="24" customHeight="1" x14ac:dyDescent="0.25">
      <c r="A172" s="897" t="s">
        <v>96</v>
      </c>
      <c r="B172" s="903" t="s">
        <v>1308</v>
      </c>
      <c r="C172" s="901" t="s">
        <v>294</v>
      </c>
      <c r="D172" s="901" t="s">
        <v>1307</v>
      </c>
      <c r="E172" s="902" t="s">
        <v>10</v>
      </c>
      <c r="F172" s="901" t="s">
        <v>10</v>
      </c>
      <c r="G172" s="893" t="s">
        <v>5</v>
      </c>
      <c r="H172" s="892">
        <v>0</v>
      </c>
      <c r="I172" s="892">
        <v>0</v>
      </c>
    </row>
    <row r="173" spans="1:9" s="891" customFormat="1" ht="18.75" customHeight="1" x14ac:dyDescent="0.25">
      <c r="A173" s="897"/>
      <c r="B173" s="900"/>
      <c r="C173" s="898"/>
      <c r="D173" s="898"/>
      <c r="E173" s="899"/>
      <c r="F173" s="898"/>
      <c r="G173" s="893" t="s">
        <v>4</v>
      </c>
      <c r="H173" s="892">
        <v>0</v>
      </c>
      <c r="I173" s="892">
        <v>0</v>
      </c>
    </row>
    <row r="174" spans="1:9" s="891" customFormat="1" ht="17.25" customHeight="1" x14ac:dyDescent="0.25">
      <c r="A174" s="897"/>
      <c r="B174" s="900"/>
      <c r="C174" s="898"/>
      <c r="D174" s="898"/>
      <c r="E174" s="899"/>
      <c r="F174" s="898"/>
      <c r="G174" s="893" t="s">
        <v>3</v>
      </c>
      <c r="H174" s="892">
        <v>0</v>
      </c>
      <c r="I174" s="892">
        <v>0</v>
      </c>
    </row>
    <row r="175" spans="1:9" s="891" customFormat="1" ht="18" customHeight="1" x14ac:dyDescent="0.25">
      <c r="A175" s="897"/>
      <c r="B175" s="900"/>
      <c r="C175" s="898"/>
      <c r="D175" s="898"/>
      <c r="E175" s="899"/>
      <c r="F175" s="898"/>
      <c r="G175" s="893" t="s">
        <v>2</v>
      </c>
      <c r="H175" s="892">
        <v>0</v>
      </c>
      <c r="I175" s="892">
        <v>0</v>
      </c>
    </row>
    <row r="176" spans="1:9" s="891" customFormat="1" ht="17.25" customHeight="1" x14ac:dyDescent="0.25">
      <c r="A176" s="897"/>
      <c r="B176" s="896"/>
      <c r="C176" s="894"/>
      <c r="D176" s="894"/>
      <c r="E176" s="895"/>
      <c r="F176" s="894"/>
      <c r="G176" s="893" t="s">
        <v>1</v>
      </c>
      <c r="H176" s="892">
        <v>0</v>
      </c>
      <c r="I176" s="892">
        <v>0</v>
      </c>
    </row>
    <row r="177" spans="1:10" ht="18" customHeight="1" x14ac:dyDescent="0.25">
      <c r="A177" s="884" t="s">
        <v>1306</v>
      </c>
      <c r="B177" s="890" t="s">
        <v>1305</v>
      </c>
      <c r="C177" s="871" t="s">
        <v>294</v>
      </c>
      <c r="D177" s="889" t="s">
        <v>1304</v>
      </c>
      <c r="E177" s="888">
        <v>44926</v>
      </c>
      <c r="F177" s="871" t="s">
        <v>23</v>
      </c>
      <c r="G177" s="880" t="s">
        <v>5</v>
      </c>
      <c r="H177" s="879">
        <v>0</v>
      </c>
      <c r="I177" s="879">
        <v>0</v>
      </c>
    </row>
    <row r="178" spans="1:10" ht="16.5" customHeight="1" x14ac:dyDescent="0.25">
      <c r="A178" s="884"/>
      <c r="B178" s="887"/>
      <c r="C178" s="868"/>
      <c r="D178" s="886"/>
      <c r="E178" s="885"/>
      <c r="F178" s="868"/>
      <c r="G178" s="880" t="s">
        <v>4</v>
      </c>
      <c r="H178" s="879">
        <v>0</v>
      </c>
      <c r="I178" s="879">
        <v>0</v>
      </c>
    </row>
    <row r="179" spans="1:10" ht="17.25" customHeight="1" x14ac:dyDescent="0.25">
      <c r="A179" s="884"/>
      <c r="B179" s="887"/>
      <c r="C179" s="868"/>
      <c r="D179" s="886"/>
      <c r="E179" s="885"/>
      <c r="F179" s="868"/>
      <c r="G179" s="880" t="s">
        <v>3</v>
      </c>
      <c r="H179" s="879">
        <v>0</v>
      </c>
      <c r="I179" s="879">
        <v>0</v>
      </c>
    </row>
    <row r="180" spans="1:10" ht="15.75" customHeight="1" x14ac:dyDescent="0.25">
      <c r="A180" s="884"/>
      <c r="B180" s="887"/>
      <c r="C180" s="868"/>
      <c r="D180" s="886"/>
      <c r="E180" s="885"/>
      <c r="F180" s="868"/>
      <c r="G180" s="880" t="s">
        <v>2</v>
      </c>
      <c r="H180" s="879">
        <v>0</v>
      </c>
      <c r="I180" s="879">
        <v>0</v>
      </c>
    </row>
    <row r="181" spans="1:10" ht="18" customHeight="1" x14ac:dyDescent="0.25">
      <c r="A181" s="884"/>
      <c r="B181" s="883"/>
      <c r="C181" s="864"/>
      <c r="D181" s="882"/>
      <c r="E181" s="881"/>
      <c r="F181" s="864"/>
      <c r="G181" s="880" t="s">
        <v>1</v>
      </c>
      <c r="H181" s="879">
        <v>0</v>
      </c>
      <c r="I181" s="879">
        <v>0</v>
      </c>
    </row>
    <row r="182" spans="1:10" s="856" customFormat="1" ht="80.25" customHeight="1" x14ac:dyDescent="0.25">
      <c r="A182" s="878"/>
      <c r="B182" s="877" t="s">
        <v>1303</v>
      </c>
      <c r="C182" s="874" t="s">
        <v>291</v>
      </c>
      <c r="D182" s="874" t="s">
        <v>1302</v>
      </c>
      <c r="E182" s="876" t="s">
        <v>38</v>
      </c>
      <c r="F182" s="875" t="s">
        <v>1301</v>
      </c>
      <c r="G182" s="874" t="s">
        <v>10</v>
      </c>
      <c r="H182" s="873" t="s">
        <v>10</v>
      </c>
      <c r="I182" s="873" t="s">
        <v>10</v>
      </c>
    </row>
    <row r="183" spans="1:10" s="856" customFormat="1" ht="113.25" customHeight="1" x14ac:dyDescent="0.25">
      <c r="A183" s="878"/>
      <c r="B183" s="877" t="s">
        <v>1300</v>
      </c>
      <c r="C183" s="874" t="s">
        <v>291</v>
      </c>
      <c r="D183" s="874" t="s">
        <v>1299</v>
      </c>
      <c r="E183" s="876" t="s">
        <v>38</v>
      </c>
      <c r="F183" s="875" t="s">
        <v>1298</v>
      </c>
      <c r="G183" s="874" t="s">
        <v>10</v>
      </c>
      <c r="H183" s="873" t="s">
        <v>10</v>
      </c>
      <c r="I183" s="873" t="s">
        <v>10</v>
      </c>
    </row>
    <row r="184" spans="1:10" ht="15" customHeight="1" outlineLevel="1" x14ac:dyDescent="0.25">
      <c r="A184" s="872"/>
      <c r="B184" s="865" t="s">
        <v>837</v>
      </c>
      <c r="C184" s="871" t="s">
        <v>10</v>
      </c>
      <c r="D184" s="863" t="s">
        <v>1297</v>
      </c>
      <c r="E184" s="862" t="s">
        <v>10</v>
      </c>
      <c r="F184" s="862" t="s">
        <v>10</v>
      </c>
      <c r="G184" s="861" t="s">
        <v>5</v>
      </c>
      <c r="H184" s="867">
        <v>1200</v>
      </c>
      <c r="I184" s="867">
        <v>565.29999999999995</v>
      </c>
      <c r="J184" s="870"/>
    </row>
    <row r="185" spans="1:10" outlineLevel="1" x14ac:dyDescent="0.25">
      <c r="A185" s="869"/>
      <c r="B185" s="865"/>
      <c r="C185" s="868"/>
      <c r="D185" s="863"/>
      <c r="E185" s="862"/>
      <c r="F185" s="862"/>
      <c r="G185" s="861" t="s">
        <v>4</v>
      </c>
      <c r="H185" s="860">
        <v>0</v>
      </c>
      <c r="I185" s="859" t="s">
        <v>23</v>
      </c>
    </row>
    <row r="186" spans="1:10" ht="17.25" customHeight="1" outlineLevel="1" x14ac:dyDescent="0.25">
      <c r="A186" s="869"/>
      <c r="B186" s="865"/>
      <c r="C186" s="868"/>
      <c r="D186" s="863"/>
      <c r="E186" s="862"/>
      <c r="F186" s="862"/>
      <c r="G186" s="861" t="s">
        <v>3</v>
      </c>
      <c r="H186" s="860">
        <v>0</v>
      </c>
      <c r="I186" s="859" t="s">
        <v>23</v>
      </c>
    </row>
    <row r="187" spans="1:10" ht="18" customHeight="1" outlineLevel="1" x14ac:dyDescent="0.25">
      <c r="A187" s="869"/>
      <c r="B187" s="865"/>
      <c r="C187" s="868"/>
      <c r="D187" s="863"/>
      <c r="E187" s="862"/>
      <c r="F187" s="862"/>
      <c r="G187" s="861" t="s">
        <v>2</v>
      </c>
      <c r="H187" s="867">
        <v>1200</v>
      </c>
      <c r="I187" s="867">
        <v>565.29999999999995</v>
      </c>
    </row>
    <row r="188" spans="1:10" ht="15.75" customHeight="1" outlineLevel="1" x14ac:dyDescent="0.25">
      <c r="A188" s="866"/>
      <c r="B188" s="865"/>
      <c r="C188" s="864"/>
      <c r="D188" s="863"/>
      <c r="E188" s="862"/>
      <c r="F188" s="862"/>
      <c r="G188" s="861" t="s">
        <v>1</v>
      </c>
      <c r="H188" s="860">
        <v>0</v>
      </c>
      <c r="I188" s="859" t="s">
        <v>23</v>
      </c>
    </row>
    <row r="189" spans="1:10" ht="45" customHeight="1" outlineLevel="1" x14ac:dyDescent="0.25">
      <c r="A189" s="858" t="s">
        <v>1296</v>
      </c>
      <c r="B189" s="858"/>
      <c r="C189" s="858"/>
      <c r="D189" s="858"/>
      <c r="E189" s="858"/>
      <c r="F189" s="858"/>
      <c r="G189" s="858"/>
      <c r="H189" s="858"/>
      <c r="I189" s="858"/>
    </row>
    <row r="190" spans="1:10" s="856" customFormat="1" ht="15" customHeight="1" outlineLevel="1" x14ac:dyDescent="0.25">
      <c r="A190" s="857" t="s">
        <v>1295</v>
      </c>
      <c r="B190" s="857"/>
      <c r="C190" s="857"/>
      <c r="D190" s="857"/>
      <c r="E190" s="857"/>
      <c r="F190" s="857"/>
      <c r="G190" s="857"/>
      <c r="H190" s="857"/>
      <c r="I190" s="857"/>
    </row>
    <row r="191" spans="1:10" ht="15" customHeight="1" outlineLevel="1" x14ac:dyDescent="0.25">
      <c r="H191" s="855"/>
    </row>
    <row r="192" spans="1:10" ht="15" customHeight="1" outlineLevel="1" x14ac:dyDescent="0.25"/>
    <row r="193" spans="10:11" outlineLevel="1" x14ac:dyDescent="0.25">
      <c r="J193" s="854"/>
      <c r="K193" s="854"/>
    </row>
    <row r="194" spans="10:11" ht="15.75" customHeight="1" x14ac:dyDescent="0.25"/>
    <row r="199" spans="10:11" ht="15.75" customHeight="1" outlineLevel="1" x14ac:dyDescent="0.25"/>
    <row r="200" spans="10:11" outlineLevel="1" x14ac:dyDescent="0.25"/>
    <row r="201" spans="10:11" outlineLevel="1" x14ac:dyDescent="0.25"/>
    <row r="202" spans="10:11" outlineLevel="1" x14ac:dyDescent="0.25"/>
    <row r="203" spans="10:11" outlineLevel="1" x14ac:dyDescent="0.25"/>
    <row r="204" spans="10:11" ht="15.75" customHeight="1" outlineLevel="1" x14ac:dyDescent="0.25"/>
    <row r="205" spans="10:11" outlineLevel="1" x14ac:dyDescent="0.25"/>
    <row r="206" spans="10:11" outlineLevel="1" x14ac:dyDescent="0.25"/>
    <row r="207" spans="10:11" outlineLevel="1" x14ac:dyDescent="0.25"/>
    <row r="208" spans="10:11" outlineLevel="1" x14ac:dyDescent="0.25"/>
    <row r="209" outlineLevel="1" x14ac:dyDescent="0.25"/>
    <row r="210" ht="15.75" customHeight="1" outlineLevel="1" x14ac:dyDescent="0.25"/>
    <row r="211" outlineLevel="1" x14ac:dyDescent="0.25"/>
    <row r="212" outlineLevel="1" x14ac:dyDescent="0.25"/>
    <row r="213" outlineLevel="1" x14ac:dyDescent="0.25"/>
    <row r="214" outlineLevel="1" x14ac:dyDescent="0.25"/>
    <row r="215" ht="15.75" customHeight="1" outlineLevel="1" x14ac:dyDescent="0.25"/>
    <row r="216" outlineLevel="1" x14ac:dyDescent="0.25"/>
    <row r="217" outlineLevel="1" x14ac:dyDescent="0.25"/>
    <row r="218" outlineLevel="1" x14ac:dyDescent="0.25"/>
    <row r="219" outlineLevel="1" x14ac:dyDescent="0.25"/>
    <row r="220" ht="70.5" customHeight="1" outlineLevel="1" x14ac:dyDescent="0.25"/>
  </sheetData>
  <autoFilter ref="A10:I190"/>
  <mergeCells count="190">
    <mergeCell ref="B166:B170"/>
    <mergeCell ref="C166:C170"/>
    <mergeCell ref="D166:D170"/>
    <mergeCell ref="E166:E170"/>
    <mergeCell ref="F166:F170"/>
    <mergeCell ref="B172:B176"/>
    <mergeCell ref="C172:C176"/>
    <mergeCell ref="D172:D176"/>
    <mergeCell ref="E172:E176"/>
    <mergeCell ref="F172:F176"/>
    <mergeCell ref="B177:B181"/>
    <mergeCell ref="C177:C181"/>
    <mergeCell ref="D177:D181"/>
    <mergeCell ref="E177:E181"/>
    <mergeCell ref="F177:F181"/>
    <mergeCell ref="F140:F144"/>
    <mergeCell ref="B159:B163"/>
    <mergeCell ref="C159:C163"/>
    <mergeCell ref="D159:D163"/>
    <mergeCell ref="E159:E163"/>
    <mergeCell ref="F159:F163"/>
    <mergeCell ref="B124:B128"/>
    <mergeCell ref="C124:C128"/>
    <mergeCell ref="D124:D128"/>
    <mergeCell ref="E124:E128"/>
    <mergeCell ref="F124:F128"/>
    <mergeCell ref="A140:A144"/>
    <mergeCell ref="B140:B144"/>
    <mergeCell ref="C140:C144"/>
    <mergeCell ref="D140:D144"/>
    <mergeCell ref="E140:E144"/>
    <mergeCell ref="D41:D45"/>
    <mergeCell ref="E41:E45"/>
    <mergeCell ref="F41:F45"/>
    <mergeCell ref="A154:A158"/>
    <mergeCell ref="B154:B158"/>
    <mergeCell ref="C154:C158"/>
    <mergeCell ref="D154:D158"/>
    <mergeCell ref="E154:E158"/>
    <mergeCell ref="F154:F158"/>
    <mergeCell ref="A124:A128"/>
    <mergeCell ref="C135:C139"/>
    <mergeCell ref="D135:D139"/>
    <mergeCell ref="E135:E139"/>
    <mergeCell ref="F135:F139"/>
    <mergeCell ref="A147:A151"/>
    <mergeCell ref="B147:B151"/>
    <mergeCell ref="C147:C151"/>
    <mergeCell ref="D147:D151"/>
    <mergeCell ref="E147:E151"/>
    <mergeCell ref="F147:F151"/>
    <mergeCell ref="A153:I153"/>
    <mergeCell ref="F106:F110"/>
    <mergeCell ref="A119:A123"/>
    <mergeCell ref="B119:B123"/>
    <mergeCell ref="C119:C123"/>
    <mergeCell ref="D119:D123"/>
    <mergeCell ref="E119:E123"/>
    <mergeCell ref="F119:F123"/>
    <mergeCell ref="A135:A139"/>
    <mergeCell ref="B135:B139"/>
    <mergeCell ref="C101:C105"/>
    <mergeCell ref="D101:D105"/>
    <mergeCell ref="E101:E105"/>
    <mergeCell ref="F101:F105"/>
    <mergeCell ref="A106:A110"/>
    <mergeCell ref="B106:B110"/>
    <mergeCell ref="C106:C110"/>
    <mergeCell ref="D106:D110"/>
    <mergeCell ref="E106:E110"/>
    <mergeCell ref="F94:F98"/>
    <mergeCell ref="A100:I100"/>
    <mergeCell ref="A113:A117"/>
    <mergeCell ref="B113:B117"/>
    <mergeCell ref="C113:C117"/>
    <mergeCell ref="D113:D117"/>
    <mergeCell ref="E113:E117"/>
    <mergeCell ref="F113:F117"/>
    <mergeCell ref="A101:A105"/>
    <mergeCell ref="B101:B105"/>
    <mergeCell ref="B71:B75"/>
    <mergeCell ref="C71:C75"/>
    <mergeCell ref="D71:D75"/>
    <mergeCell ref="E71:E75"/>
    <mergeCell ref="F71:F75"/>
    <mergeCell ref="A94:A98"/>
    <mergeCell ref="B94:B98"/>
    <mergeCell ref="C94:C98"/>
    <mergeCell ref="D94:D98"/>
    <mergeCell ref="E94:E98"/>
    <mergeCell ref="D28:D32"/>
    <mergeCell ref="E28:E32"/>
    <mergeCell ref="F28:F32"/>
    <mergeCell ref="B58:B62"/>
    <mergeCell ref="C58:C62"/>
    <mergeCell ref="D58:D62"/>
    <mergeCell ref="E58:E62"/>
    <mergeCell ref="F58:F62"/>
    <mergeCell ref="B41:B45"/>
    <mergeCell ref="C41:C45"/>
    <mergeCell ref="A23:A27"/>
    <mergeCell ref="A47:A51"/>
    <mergeCell ref="A8:A9"/>
    <mergeCell ref="C8:C9"/>
    <mergeCell ref="C17:C21"/>
    <mergeCell ref="A17:A21"/>
    <mergeCell ref="B17:B21"/>
    <mergeCell ref="A41:A45"/>
    <mergeCell ref="C23:C27"/>
    <mergeCell ref="C47:C51"/>
    <mergeCell ref="C78:C82"/>
    <mergeCell ref="A184:A188"/>
    <mergeCell ref="A78:A82"/>
    <mergeCell ref="B78:B82"/>
    <mergeCell ref="A83:A87"/>
    <mergeCell ref="B83:B87"/>
    <mergeCell ref="A89:A93"/>
    <mergeCell ref="B89:B93"/>
    <mergeCell ref="D53:D57"/>
    <mergeCell ref="E53:E57"/>
    <mergeCell ref="F53:F57"/>
    <mergeCell ref="A58:A62"/>
    <mergeCell ref="A189:I189"/>
    <mergeCell ref="A190:I190"/>
    <mergeCell ref="D65:D69"/>
    <mergeCell ref="E65:E69"/>
    <mergeCell ref="F65:F69"/>
    <mergeCell ref="A71:A75"/>
    <mergeCell ref="A65:A69"/>
    <mergeCell ref="B65:B69"/>
    <mergeCell ref="C65:C69"/>
    <mergeCell ref="A77:I77"/>
    <mergeCell ref="A35:A39"/>
    <mergeCell ref="B35:B39"/>
    <mergeCell ref="C35:C39"/>
    <mergeCell ref="D35:D39"/>
    <mergeCell ref="E35:E39"/>
    <mergeCell ref="F35:F39"/>
    <mergeCell ref="A28:A32"/>
    <mergeCell ref="B28:B32"/>
    <mergeCell ref="C28:C32"/>
    <mergeCell ref="A53:A57"/>
    <mergeCell ref="B53:B57"/>
    <mergeCell ref="C53:C57"/>
    <mergeCell ref="F78:F82"/>
    <mergeCell ref="C184:C188"/>
    <mergeCell ref="C83:C87"/>
    <mergeCell ref="D83:D87"/>
    <mergeCell ref="E83:E87"/>
    <mergeCell ref="F83:F87"/>
    <mergeCell ref="C89:C93"/>
    <mergeCell ref="D89:D93"/>
    <mergeCell ref="E89:E93"/>
    <mergeCell ref="F89:F93"/>
    <mergeCell ref="F184:F188"/>
    <mergeCell ref="E184:E188"/>
    <mergeCell ref="B184:B188"/>
    <mergeCell ref="D184:D188"/>
    <mergeCell ref="B47:B51"/>
    <mergeCell ref="D47:D51"/>
    <mergeCell ref="E47:E51"/>
    <mergeCell ref="F47:F51"/>
    <mergeCell ref="D78:D82"/>
    <mergeCell ref="E78:E82"/>
    <mergeCell ref="B1:I1"/>
    <mergeCell ref="B2:I2"/>
    <mergeCell ref="B3:I3"/>
    <mergeCell ref="B4:I4"/>
    <mergeCell ref="B5:I5"/>
    <mergeCell ref="D17:D21"/>
    <mergeCell ref="E17:E21"/>
    <mergeCell ref="F17:F21"/>
    <mergeCell ref="A6:I6"/>
    <mergeCell ref="A7:I7"/>
    <mergeCell ref="B12:B16"/>
    <mergeCell ref="C12:C16"/>
    <mergeCell ref="D12:D16"/>
    <mergeCell ref="E12:E16"/>
    <mergeCell ref="F12:F16"/>
    <mergeCell ref="A12:A16"/>
    <mergeCell ref="K8:R22"/>
    <mergeCell ref="B23:B27"/>
    <mergeCell ref="D23:D27"/>
    <mergeCell ref="E23:E27"/>
    <mergeCell ref="F23:F27"/>
    <mergeCell ref="E8:F8"/>
    <mergeCell ref="G8:I8"/>
    <mergeCell ref="B8:B9"/>
    <mergeCell ref="D8:D9"/>
    <mergeCell ref="A11:I11"/>
  </mergeCells>
  <dataValidations count="1">
    <dataValidation type="list" allowBlank="1" showInputMessage="1" showErrorMessage="1" sqref="C154:C183 C129:C134 C118 C111:C112 C140:C152 C88 C64 C70 C52 C22 C33:C34 C40 C99 C124">
      <formula1>$T$10:$T$11</formula1>
    </dataValidation>
  </dataValidations>
  <pageMargins left="0.7" right="0.7" top="0.75" bottom="0.75" header="0.3" footer="0.3"/>
  <pageSetup paperSize="9" scale="43" fitToHeight="0" orientation="landscape" r:id="rId1"/>
  <rowBreaks count="6" manualBreakCount="6">
    <brk id="44" max="8" man="1"/>
    <brk id="76" max="8" man="1"/>
    <brk id="112" max="8" man="1"/>
    <brk id="134" max="8" man="1"/>
    <brk id="165" max="8" man="1"/>
    <brk id="203" max="9"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44"/>
  <sheetViews>
    <sheetView view="pageBreakPreview" zoomScale="70" zoomScaleNormal="80" zoomScaleSheetLayoutView="70" workbookViewId="0">
      <pane ySplit="11" topLeftCell="A12" activePane="bottomLeft" state="frozen"/>
      <selection pane="bottomLeft" activeCell="F28" sqref="F28"/>
    </sheetView>
  </sheetViews>
  <sheetFormatPr defaultRowHeight="15" outlineLevelRow="1" x14ac:dyDescent="0.25"/>
  <cols>
    <col min="1" max="1" width="9.140625" style="965"/>
    <col min="2" max="2" width="72.85546875" style="964" customWidth="1"/>
    <col min="3" max="3" width="42" style="964" customWidth="1"/>
    <col min="4" max="4" width="61.85546875" style="964" customWidth="1"/>
    <col min="5" max="5" width="26" style="964" customWidth="1"/>
    <col min="6" max="6" width="72.28515625" style="964" customWidth="1"/>
    <col min="7" max="8" width="14.85546875" style="964" customWidth="1"/>
    <col min="9" max="9" width="17.140625" style="963" customWidth="1"/>
  </cols>
  <sheetData>
    <row r="1" spans="1:12" x14ac:dyDescent="0.25">
      <c r="B1" s="960" t="s">
        <v>1430</v>
      </c>
      <c r="C1" s="960"/>
      <c r="D1" s="960"/>
      <c r="E1" s="960"/>
      <c r="F1" s="960"/>
      <c r="G1" s="960"/>
      <c r="H1" s="960"/>
      <c r="I1" s="960"/>
    </row>
    <row r="2" spans="1:12" x14ac:dyDescent="0.25">
      <c r="B2" s="960" t="s">
        <v>1429</v>
      </c>
      <c r="C2" s="960"/>
      <c r="D2" s="960"/>
      <c r="E2" s="960"/>
      <c r="F2" s="960"/>
      <c r="G2" s="960"/>
      <c r="H2" s="960"/>
      <c r="I2" s="960"/>
    </row>
    <row r="3" spans="1:12" x14ac:dyDescent="0.25">
      <c r="B3" s="960" t="s">
        <v>1671</v>
      </c>
      <c r="C3" s="960"/>
      <c r="D3" s="960"/>
      <c r="E3" s="960"/>
      <c r="F3" s="960"/>
      <c r="G3" s="960"/>
      <c r="H3" s="960"/>
      <c r="I3" s="960"/>
    </row>
    <row r="4" spans="1:12" x14ac:dyDescent="0.25">
      <c r="B4" s="960" t="s">
        <v>1670</v>
      </c>
      <c r="C4" s="960"/>
      <c r="D4" s="960"/>
      <c r="E4" s="960"/>
      <c r="F4" s="960"/>
      <c r="G4" s="960"/>
      <c r="H4" s="960"/>
      <c r="I4" s="960"/>
    </row>
    <row r="5" spans="1:12" x14ac:dyDescent="0.25">
      <c r="B5" s="960" t="s">
        <v>1669</v>
      </c>
      <c r="C5" s="960"/>
      <c r="D5" s="960"/>
      <c r="E5" s="960"/>
      <c r="F5" s="960"/>
      <c r="G5" s="960"/>
      <c r="H5" s="960"/>
      <c r="I5" s="960"/>
    </row>
    <row r="6" spans="1:12" x14ac:dyDescent="0.25">
      <c r="B6" s="1049" t="s">
        <v>856</v>
      </c>
      <c r="C6" s="1049"/>
      <c r="D6" s="1049"/>
      <c r="E6" s="1049"/>
      <c r="F6" s="1049"/>
      <c r="G6" s="1049"/>
      <c r="H6" s="1049"/>
      <c r="I6" s="1049"/>
    </row>
    <row r="7" spans="1:12" x14ac:dyDescent="0.25">
      <c r="A7" s="1036"/>
      <c r="B7" s="1048"/>
      <c r="C7" s="868"/>
      <c r="D7" s="868"/>
      <c r="E7" s="868"/>
      <c r="F7" s="868"/>
      <c r="G7" s="868"/>
      <c r="H7" s="868"/>
      <c r="I7" s="868"/>
      <c r="L7" s="870"/>
    </row>
    <row r="8" spans="1:12" ht="34.5" customHeight="1" x14ac:dyDescent="0.25">
      <c r="A8" s="968" t="s">
        <v>272</v>
      </c>
      <c r="B8" s="862" t="s">
        <v>1668</v>
      </c>
      <c r="C8" s="862" t="s">
        <v>270</v>
      </c>
      <c r="D8" s="863" t="s">
        <v>269</v>
      </c>
      <c r="E8" s="862" t="s">
        <v>268</v>
      </c>
      <c r="F8" s="862"/>
      <c r="G8" s="862" t="s">
        <v>267</v>
      </c>
      <c r="H8" s="862"/>
      <c r="I8" s="862"/>
      <c r="L8" t="s">
        <v>17</v>
      </c>
    </row>
    <row r="9" spans="1:12" ht="70.5" customHeight="1" x14ac:dyDescent="0.25">
      <c r="A9" s="968"/>
      <c r="B9" s="862"/>
      <c r="C9" s="862"/>
      <c r="D9" s="863"/>
      <c r="E9" s="862"/>
      <c r="F9" s="862"/>
      <c r="G9" s="862" t="s">
        <v>264</v>
      </c>
      <c r="H9" s="862" t="s">
        <v>263</v>
      </c>
      <c r="I9" s="1047" t="s">
        <v>262</v>
      </c>
      <c r="L9" t="s">
        <v>21</v>
      </c>
    </row>
    <row r="10" spans="1:12" x14ac:dyDescent="0.25">
      <c r="A10" s="968"/>
      <c r="B10" s="862"/>
      <c r="C10" s="862"/>
      <c r="D10" s="863"/>
      <c r="E10" s="861" t="s">
        <v>266</v>
      </c>
      <c r="F10" s="861" t="s">
        <v>265</v>
      </c>
      <c r="G10" s="862"/>
      <c r="H10" s="862"/>
      <c r="I10" s="1047"/>
      <c r="L10" t="s">
        <v>1667</v>
      </c>
    </row>
    <row r="11" spans="1:12" x14ac:dyDescent="0.25">
      <c r="A11" s="965">
        <v>1</v>
      </c>
      <c r="B11" s="1044">
        <v>2</v>
      </c>
      <c r="C11" s="1044">
        <v>3</v>
      </c>
      <c r="D11" s="1046">
        <v>4</v>
      </c>
      <c r="E11" s="1045">
        <v>5</v>
      </c>
      <c r="F11" s="1044">
        <v>6</v>
      </c>
      <c r="G11" s="1044">
        <v>7</v>
      </c>
      <c r="H11" s="1044">
        <v>8</v>
      </c>
      <c r="I11" s="1043">
        <v>9</v>
      </c>
      <c r="L11" t="s">
        <v>40</v>
      </c>
    </row>
    <row r="12" spans="1:12" ht="15" customHeight="1" x14ac:dyDescent="0.25">
      <c r="A12" s="1042" t="s">
        <v>1666</v>
      </c>
      <c r="B12" s="1041"/>
      <c r="C12" s="1041"/>
      <c r="D12" s="1041"/>
      <c r="E12" s="1041"/>
      <c r="F12" s="1041"/>
      <c r="G12" s="1041"/>
      <c r="H12" s="1041"/>
      <c r="I12" s="1040"/>
      <c r="L12" t="s">
        <v>910</v>
      </c>
    </row>
    <row r="13" spans="1:12" ht="15" customHeight="1" x14ac:dyDescent="0.25">
      <c r="A13" s="990">
        <v>1</v>
      </c>
      <c r="B13" s="997" t="s">
        <v>1665</v>
      </c>
      <c r="C13" s="998" t="s">
        <v>10</v>
      </c>
      <c r="D13" s="997" t="s">
        <v>1599</v>
      </c>
      <c r="E13" s="1014" t="s">
        <v>10</v>
      </c>
      <c r="F13" s="1014" t="s">
        <v>10</v>
      </c>
      <c r="G13" s="1022" t="s">
        <v>5</v>
      </c>
      <c r="H13" s="1021">
        <v>0</v>
      </c>
      <c r="I13" s="1021">
        <v>0</v>
      </c>
      <c r="L13" t="s">
        <v>1664</v>
      </c>
    </row>
    <row r="14" spans="1:12" x14ac:dyDescent="0.25">
      <c r="A14" s="990"/>
      <c r="B14" s="996"/>
      <c r="C14" s="998"/>
      <c r="D14" s="996"/>
      <c r="E14" s="995"/>
      <c r="F14" s="995"/>
      <c r="G14" s="986" t="s">
        <v>4</v>
      </c>
      <c r="H14" s="985">
        <v>0</v>
      </c>
      <c r="I14" s="985">
        <v>0</v>
      </c>
    </row>
    <row r="15" spans="1:12" x14ac:dyDescent="0.25">
      <c r="A15" s="990"/>
      <c r="B15" s="996"/>
      <c r="C15" s="998"/>
      <c r="D15" s="996"/>
      <c r="E15" s="995"/>
      <c r="F15" s="995"/>
      <c r="G15" s="986" t="s">
        <v>3</v>
      </c>
      <c r="H15" s="985">
        <v>0</v>
      </c>
      <c r="I15" s="985">
        <v>0</v>
      </c>
    </row>
    <row r="16" spans="1:12" x14ac:dyDescent="0.25">
      <c r="A16" s="990"/>
      <c r="B16" s="996"/>
      <c r="C16" s="998"/>
      <c r="D16" s="996"/>
      <c r="E16" s="995"/>
      <c r="F16" s="995"/>
      <c r="G16" s="986" t="s">
        <v>2</v>
      </c>
      <c r="H16" s="985">
        <v>0</v>
      </c>
      <c r="I16" s="985">
        <v>0</v>
      </c>
    </row>
    <row r="17" spans="1:21" ht="15.75" customHeight="1" x14ac:dyDescent="0.25">
      <c r="A17" s="990"/>
      <c r="B17" s="996"/>
      <c r="C17" s="997"/>
      <c r="D17" s="996"/>
      <c r="E17" s="995"/>
      <c r="F17" s="995"/>
      <c r="G17" s="986" t="s">
        <v>1</v>
      </c>
      <c r="H17" s="985">
        <v>0</v>
      </c>
      <c r="I17" s="985">
        <v>0</v>
      </c>
    </row>
    <row r="18" spans="1:21" ht="15" customHeight="1" x14ac:dyDescent="0.25">
      <c r="A18" s="968" t="s">
        <v>394</v>
      </c>
      <c r="B18" s="862" t="s">
        <v>1663</v>
      </c>
      <c r="C18" s="871" t="s">
        <v>17</v>
      </c>
      <c r="D18" s="863" t="s">
        <v>1599</v>
      </c>
      <c r="E18" s="927">
        <v>44926</v>
      </c>
      <c r="F18" s="927"/>
      <c r="G18" s="861" t="s">
        <v>5</v>
      </c>
      <c r="H18" s="860">
        <v>0</v>
      </c>
      <c r="I18" s="860">
        <v>0</v>
      </c>
      <c r="K18" s="983" t="s">
        <v>1662</v>
      </c>
      <c r="L18" s="1039"/>
      <c r="M18" s="1039"/>
      <c r="N18" s="1039"/>
      <c r="O18" s="1039"/>
      <c r="P18" s="1039"/>
      <c r="Q18" s="1039"/>
      <c r="R18" s="1039"/>
      <c r="S18" s="1039"/>
      <c r="T18" s="1039"/>
      <c r="U18" s="1039"/>
    </row>
    <row r="19" spans="1:21" x14ac:dyDescent="0.25">
      <c r="A19" s="968"/>
      <c r="B19" s="862"/>
      <c r="C19" s="868"/>
      <c r="D19" s="863"/>
      <c r="E19" s="927"/>
      <c r="F19" s="927"/>
      <c r="G19" s="861" t="s">
        <v>4</v>
      </c>
      <c r="H19" s="860">
        <v>0</v>
      </c>
      <c r="I19" s="860">
        <v>0</v>
      </c>
      <c r="K19" s="1039"/>
      <c r="L19" s="1039"/>
      <c r="M19" s="1039"/>
      <c r="N19" s="1039"/>
      <c r="O19" s="1039"/>
      <c r="P19" s="1039"/>
      <c r="Q19" s="1039"/>
      <c r="R19" s="1039"/>
      <c r="S19" s="1039"/>
      <c r="T19" s="1039"/>
      <c r="U19" s="1039"/>
    </row>
    <row r="20" spans="1:21" x14ac:dyDescent="0.25">
      <c r="A20" s="968"/>
      <c r="B20" s="862"/>
      <c r="C20" s="868"/>
      <c r="D20" s="863"/>
      <c r="E20" s="927"/>
      <c r="F20" s="927"/>
      <c r="G20" s="861" t="s">
        <v>3</v>
      </c>
      <c r="H20" s="860">
        <v>0</v>
      </c>
      <c r="I20" s="860">
        <v>0</v>
      </c>
      <c r="K20" s="1039"/>
      <c r="L20" s="1039"/>
      <c r="M20" s="1039"/>
      <c r="N20" s="1039"/>
      <c r="O20" s="1039"/>
      <c r="P20" s="1039"/>
      <c r="Q20" s="1039"/>
      <c r="R20" s="1039"/>
      <c r="S20" s="1039"/>
      <c r="T20" s="1039"/>
      <c r="U20" s="1039"/>
    </row>
    <row r="21" spans="1:21" x14ac:dyDescent="0.25">
      <c r="A21" s="968"/>
      <c r="B21" s="862"/>
      <c r="C21" s="868"/>
      <c r="D21" s="863"/>
      <c r="E21" s="927"/>
      <c r="F21" s="927"/>
      <c r="G21" s="861" t="s">
        <v>2</v>
      </c>
      <c r="H21" s="860">
        <v>0</v>
      </c>
      <c r="I21" s="860">
        <v>0</v>
      </c>
      <c r="K21" s="1039"/>
      <c r="L21" s="1039"/>
      <c r="M21" s="1039"/>
      <c r="N21" s="1039"/>
      <c r="O21" s="1039"/>
      <c r="P21" s="1039"/>
      <c r="Q21" s="1039"/>
      <c r="R21" s="1039"/>
      <c r="S21" s="1039"/>
      <c r="T21" s="1039"/>
      <c r="U21" s="1039"/>
    </row>
    <row r="22" spans="1:21" ht="19.5" customHeight="1" x14ac:dyDescent="0.25">
      <c r="A22" s="968"/>
      <c r="B22" s="862"/>
      <c r="C22" s="864"/>
      <c r="D22" s="863"/>
      <c r="E22" s="927"/>
      <c r="F22" s="927"/>
      <c r="G22" s="861" t="s">
        <v>1</v>
      </c>
      <c r="H22" s="860">
        <v>0</v>
      </c>
      <c r="I22" s="860">
        <v>0</v>
      </c>
      <c r="K22" s="1039"/>
      <c r="L22" s="1039"/>
      <c r="M22" s="1039"/>
      <c r="N22" s="1039"/>
      <c r="O22" s="1039"/>
      <c r="P22" s="1039"/>
      <c r="Q22" s="1039"/>
      <c r="R22" s="1039"/>
      <c r="S22" s="1039"/>
      <c r="T22" s="1039"/>
      <c r="U22" s="1039"/>
    </row>
    <row r="23" spans="1:21" ht="43.5" customHeight="1" x14ac:dyDescent="0.25">
      <c r="A23" s="973"/>
      <c r="B23" s="861" t="s">
        <v>1661</v>
      </c>
      <c r="C23" s="861" t="s">
        <v>17</v>
      </c>
      <c r="D23" s="905" t="s">
        <v>1650</v>
      </c>
      <c r="E23" s="904">
        <v>44896</v>
      </c>
      <c r="F23" s="904"/>
      <c r="G23" s="861" t="s">
        <v>10</v>
      </c>
      <c r="H23" s="861" t="s">
        <v>10</v>
      </c>
      <c r="I23" s="860" t="s">
        <v>10</v>
      </c>
      <c r="K23" s="1039"/>
      <c r="L23" s="1039"/>
      <c r="M23" s="1039"/>
      <c r="N23" s="1039"/>
      <c r="O23" s="1039"/>
      <c r="P23" s="1039"/>
      <c r="Q23" s="1039"/>
      <c r="R23" s="1039"/>
      <c r="S23" s="1039"/>
      <c r="T23" s="1039"/>
      <c r="U23" s="1039"/>
    </row>
    <row r="24" spans="1:21" ht="78" customHeight="1" x14ac:dyDescent="0.25">
      <c r="A24" s="973"/>
      <c r="B24" s="861" t="s">
        <v>1660</v>
      </c>
      <c r="C24" s="861" t="s">
        <v>17</v>
      </c>
      <c r="D24" s="905" t="s">
        <v>1658</v>
      </c>
      <c r="E24" s="904">
        <v>44682</v>
      </c>
      <c r="F24" s="904"/>
      <c r="G24" s="861" t="s">
        <v>10</v>
      </c>
      <c r="H24" s="861" t="s">
        <v>10</v>
      </c>
      <c r="I24" s="860" t="s">
        <v>10</v>
      </c>
      <c r="K24" s="1039"/>
      <c r="L24" s="1039"/>
      <c r="M24" s="1039"/>
      <c r="N24" s="1039"/>
      <c r="O24" s="1039"/>
      <c r="P24" s="1039"/>
      <c r="Q24" s="1039"/>
      <c r="R24" s="1039"/>
      <c r="S24" s="1039"/>
      <c r="T24" s="1039"/>
      <c r="U24" s="1039"/>
    </row>
    <row r="25" spans="1:21" ht="53.25" customHeight="1" x14ac:dyDescent="0.25">
      <c r="A25" s="973"/>
      <c r="B25" s="861" t="s">
        <v>1659</v>
      </c>
      <c r="C25" s="861" t="s">
        <v>21</v>
      </c>
      <c r="D25" s="905" t="s">
        <v>1658</v>
      </c>
      <c r="E25" s="904">
        <v>44682</v>
      </c>
      <c r="F25" s="904" t="s">
        <v>1657</v>
      </c>
      <c r="G25" s="861" t="s">
        <v>10</v>
      </c>
      <c r="H25" s="861" t="s">
        <v>10</v>
      </c>
      <c r="I25" s="860" t="s">
        <v>10</v>
      </c>
      <c r="K25" s="1039"/>
      <c r="L25" s="1039"/>
      <c r="M25" s="1039"/>
      <c r="N25" s="1039"/>
      <c r="O25" s="1039"/>
      <c r="P25" s="1039"/>
      <c r="Q25" s="1039"/>
      <c r="R25" s="1039"/>
      <c r="S25" s="1039"/>
      <c r="T25" s="1039"/>
      <c r="U25" s="1039"/>
    </row>
    <row r="26" spans="1:21" ht="49.5" customHeight="1" x14ac:dyDescent="0.25">
      <c r="A26" s="973"/>
      <c r="B26" s="880" t="s">
        <v>1656</v>
      </c>
      <c r="C26" s="880" t="s">
        <v>21</v>
      </c>
      <c r="D26" s="905" t="s">
        <v>1655</v>
      </c>
      <c r="E26" s="904">
        <v>44651</v>
      </c>
      <c r="F26" s="904" t="s">
        <v>1654</v>
      </c>
      <c r="G26" s="861" t="s">
        <v>10</v>
      </c>
      <c r="H26" s="861" t="s">
        <v>10</v>
      </c>
      <c r="I26" s="860" t="s">
        <v>10</v>
      </c>
      <c r="K26" s="1039"/>
      <c r="L26" s="1039"/>
      <c r="M26" s="1039"/>
      <c r="N26" s="1039"/>
      <c r="O26" s="1039"/>
      <c r="P26" s="1039"/>
      <c r="Q26" s="1039"/>
      <c r="R26" s="1039"/>
      <c r="S26" s="1039"/>
      <c r="T26" s="1039"/>
      <c r="U26" s="1039"/>
    </row>
    <row r="27" spans="1:21" ht="69" customHeight="1" x14ac:dyDescent="0.25">
      <c r="A27" s="973"/>
      <c r="B27" s="861" t="s">
        <v>1653</v>
      </c>
      <c r="C27" s="861" t="s">
        <v>21</v>
      </c>
      <c r="D27" s="905" t="s">
        <v>1629</v>
      </c>
      <c r="E27" s="904">
        <v>44682</v>
      </c>
      <c r="F27" s="904" t="s">
        <v>1652</v>
      </c>
      <c r="G27" s="861" t="s">
        <v>10</v>
      </c>
      <c r="H27" s="861" t="s">
        <v>10</v>
      </c>
      <c r="I27" s="860" t="s">
        <v>10</v>
      </c>
      <c r="K27" s="1039"/>
      <c r="L27" s="1039"/>
      <c r="M27" s="1039"/>
      <c r="N27" s="1039"/>
      <c r="O27" s="1039"/>
      <c r="P27" s="1039"/>
      <c r="Q27" s="1039"/>
      <c r="R27" s="1039"/>
      <c r="S27" s="1039"/>
      <c r="T27" s="1039"/>
      <c r="U27" s="1039"/>
    </row>
    <row r="28" spans="1:21" ht="67.5" customHeight="1" x14ac:dyDescent="0.25">
      <c r="A28" s="973"/>
      <c r="B28" s="861" t="s">
        <v>1651</v>
      </c>
      <c r="C28" s="861" t="s">
        <v>21</v>
      </c>
      <c r="D28" s="905" t="s">
        <v>1650</v>
      </c>
      <c r="E28" s="861" t="s">
        <v>1649</v>
      </c>
      <c r="F28" s="861" t="s">
        <v>1648</v>
      </c>
      <c r="G28" s="861" t="s">
        <v>10</v>
      </c>
      <c r="H28" s="861" t="s">
        <v>10</v>
      </c>
      <c r="I28" s="860" t="s">
        <v>10</v>
      </c>
    </row>
    <row r="29" spans="1:21" ht="66" customHeight="1" x14ac:dyDescent="0.25">
      <c r="A29" s="973"/>
      <c r="B29" s="880" t="s">
        <v>1647</v>
      </c>
      <c r="C29" s="880" t="s">
        <v>21</v>
      </c>
      <c r="D29" s="880" t="s">
        <v>1607</v>
      </c>
      <c r="E29" s="950">
        <v>44681</v>
      </c>
      <c r="F29" s="904" t="s">
        <v>1646</v>
      </c>
      <c r="G29" s="861" t="s">
        <v>10</v>
      </c>
      <c r="H29" s="861" t="s">
        <v>10</v>
      </c>
      <c r="I29" s="860" t="s">
        <v>10</v>
      </c>
    </row>
    <row r="30" spans="1:21" ht="72.75" customHeight="1" x14ac:dyDescent="0.25">
      <c r="A30" s="973"/>
      <c r="B30" s="861" t="s">
        <v>1645</v>
      </c>
      <c r="C30" s="861" t="s">
        <v>21</v>
      </c>
      <c r="D30" s="905" t="s">
        <v>1607</v>
      </c>
      <c r="E30" s="904">
        <v>44713</v>
      </c>
      <c r="F30" s="904" t="s">
        <v>1644</v>
      </c>
      <c r="G30" s="861" t="s">
        <v>10</v>
      </c>
      <c r="H30" s="861" t="s">
        <v>10</v>
      </c>
      <c r="I30" s="860" t="s">
        <v>10</v>
      </c>
    </row>
    <row r="31" spans="1:21" ht="15" customHeight="1" x14ac:dyDescent="0.25">
      <c r="A31" s="968" t="s">
        <v>390</v>
      </c>
      <c r="B31" s="862" t="s">
        <v>1643</v>
      </c>
      <c r="C31" s="871" t="s">
        <v>17</v>
      </c>
      <c r="D31" s="889" t="s">
        <v>1599</v>
      </c>
      <c r="E31" s="888">
        <v>44926</v>
      </c>
      <c r="F31" s="927"/>
      <c r="G31" s="861" t="s">
        <v>5</v>
      </c>
      <c r="H31" s="860">
        <v>0</v>
      </c>
      <c r="I31" s="860">
        <v>0</v>
      </c>
    </row>
    <row r="32" spans="1:21" x14ac:dyDescent="0.25">
      <c r="A32" s="968"/>
      <c r="B32" s="862"/>
      <c r="C32" s="868"/>
      <c r="D32" s="886"/>
      <c r="E32" s="885"/>
      <c r="F32" s="927"/>
      <c r="G32" s="861" t="s">
        <v>4</v>
      </c>
      <c r="H32" s="860">
        <v>0</v>
      </c>
      <c r="I32" s="860">
        <v>0</v>
      </c>
    </row>
    <row r="33" spans="1:9" x14ac:dyDescent="0.25">
      <c r="A33" s="968"/>
      <c r="B33" s="862"/>
      <c r="C33" s="868"/>
      <c r="D33" s="886"/>
      <c r="E33" s="885"/>
      <c r="F33" s="927"/>
      <c r="G33" s="861" t="s">
        <v>3</v>
      </c>
      <c r="H33" s="860">
        <v>0</v>
      </c>
      <c r="I33" s="860">
        <v>0</v>
      </c>
    </row>
    <row r="34" spans="1:9" x14ac:dyDescent="0.25">
      <c r="A34" s="968"/>
      <c r="B34" s="862"/>
      <c r="C34" s="868"/>
      <c r="D34" s="886"/>
      <c r="E34" s="885"/>
      <c r="F34" s="927"/>
      <c r="G34" s="861" t="s">
        <v>2</v>
      </c>
      <c r="H34" s="860">
        <v>0</v>
      </c>
      <c r="I34" s="860">
        <v>0</v>
      </c>
    </row>
    <row r="35" spans="1:9" ht="18.75" customHeight="1" x14ac:dyDescent="0.25">
      <c r="A35" s="968"/>
      <c r="B35" s="862"/>
      <c r="C35" s="864"/>
      <c r="D35" s="882"/>
      <c r="E35" s="881"/>
      <c r="F35" s="927"/>
      <c r="G35" s="861" t="s">
        <v>1</v>
      </c>
      <c r="H35" s="860">
        <v>0</v>
      </c>
      <c r="I35" s="860">
        <v>0</v>
      </c>
    </row>
    <row r="36" spans="1:9" ht="86.25" customHeight="1" x14ac:dyDescent="0.25">
      <c r="A36" s="973"/>
      <c r="B36" s="861" t="s">
        <v>1642</v>
      </c>
      <c r="C36" s="861" t="s">
        <v>17</v>
      </c>
      <c r="D36" s="905" t="s">
        <v>1599</v>
      </c>
      <c r="E36" s="904">
        <v>44926</v>
      </c>
      <c r="F36" s="904"/>
      <c r="G36" s="861" t="s">
        <v>10</v>
      </c>
      <c r="H36" s="861" t="s">
        <v>10</v>
      </c>
      <c r="I36" s="860" t="s">
        <v>10</v>
      </c>
    </row>
    <row r="37" spans="1:9" ht="15" customHeight="1" x14ac:dyDescent="0.25">
      <c r="A37" s="968" t="s">
        <v>514</v>
      </c>
      <c r="B37" s="862" t="s">
        <v>1641</v>
      </c>
      <c r="C37" s="871" t="s">
        <v>17</v>
      </c>
      <c r="D37" s="863" t="s">
        <v>1629</v>
      </c>
      <c r="E37" s="927">
        <v>44926</v>
      </c>
      <c r="F37" s="927"/>
      <c r="G37" s="861" t="s">
        <v>5</v>
      </c>
      <c r="H37" s="860">
        <v>0</v>
      </c>
      <c r="I37" s="860">
        <v>0</v>
      </c>
    </row>
    <row r="38" spans="1:9" x14ac:dyDescent="0.25">
      <c r="A38" s="968"/>
      <c r="B38" s="862"/>
      <c r="C38" s="868"/>
      <c r="D38" s="863"/>
      <c r="E38" s="927"/>
      <c r="F38" s="927"/>
      <c r="G38" s="861" t="s">
        <v>4</v>
      </c>
      <c r="H38" s="860">
        <v>0</v>
      </c>
      <c r="I38" s="860">
        <v>0</v>
      </c>
    </row>
    <row r="39" spans="1:9" x14ac:dyDescent="0.25">
      <c r="A39" s="968"/>
      <c r="B39" s="862"/>
      <c r="C39" s="868"/>
      <c r="D39" s="863"/>
      <c r="E39" s="927"/>
      <c r="F39" s="927"/>
      <c r="G39" s="861" t="s">
        <v>3</v>
      </c>
      <c r="H39" s="860">
        <v>0</v>
      </c>
      <c r="I39" s="860">
        <v>0</v>
      </c>
    </row>
    <row r="40" spans="1:9" x14ac:dyDescent="0.25">
      <c r="A40" s="968"/>
      <c r="B40" s="862"/>
      <c r="C40" s="868"/>
      <c r="D40" s="863"/>
      <c r="E40" s="927"/>
      <c r="F40" s="927"/>
      <c r="G40" s="861" t="s">
        <v>2</v>
      </c>
      <c r="H40" s="860">
        <v>0</v>
      </c>
      <c r="I40" s="860">
        <v>0</v>
      </c>
    </row>
    <row r="41" spans="1:9" x14ac:dyDescent="0.25">
      <c r="A41" s="968"/>
      <c r="B41" s="862"/>
      <c r="C41" s="864"/>
      <c r="D41" s="863"/>
      <c r="E41" s="927"/>
      <c r="F41" s="927"/>
      <c r="G41" s="861" t="s">
        <v>1</v>
      </c>
      <c r="H41" s="860">
        <v>0</v>
      </c>
      <c r="I41" s="860">
        <v>0</v>
      </c>
    </row>
    <row r="42" spans="1:9" ht="43.5" customHeight="1" x14ac:dyDescent="0.25">
      <c r="A42" s="973"/>
      <c r="B42" s="880" t="s">
        <v>1640</v>
      </c>
      <c r="C42" s="880" t="s">
        <v>21</v>
      </c>
      <c r="D42" s="905" t="s">
        <v>1629</v>
      </c>
      <c r="E42" s="904">
        <v>44773</v>
      </c>
      <c r="F42" s="904" t="s">
        <v>1639</v>
      </c>
      <c r="G42" s="861" t="s">
        <v>10</v>
      </c>
      <c r="H42" s="861" t="s">
        <v>10</v>
      </c>
      <c r="I42" s="860" t="s">
        <v>10</v>
      </c>
    </row>
    <row r="43" spans="1:9" ht="15" customHeight="1" x14ac:dyDescent="0.25">
      <c r="A43" s="968" t="s">
        <v>507</v>
      </c>
      <c r="B43" s="862" t="s">
        <v>1638</v>
      </c>
      <c r="C43" s="871" t="s">
        <v>17</v>
      </c>
      <c r="D43" s="863" t="s">
        <v>1599</v>
      </c>
      <c r="E43" s="927">
        <v>44926</v>
      </c>
      <c r="F43" s="927"/>
      <c r="G43" s="861" t="s">
        <v>5</v>
      </c>
      <c r="H43" s="860">
        <v>0</v>
      </c>
      <c r="I43" s="860">
        <v>0</v>
      </c>
    </row>
    <row r="44" spans="1:9" x14ac:dyDescent="0.25">
      <c r="A44" s="968"/>
      <c r="B44" s="862"/>
      <c r="C44" s="868"/>
      <c r="D44" s="863"/>
      <c r="E44" s="927"/>
      <c r="F44" s="927"/>
      <c r="G44" s="861" t="s">
        <v>4</v>
      </c>
      <c r="H44" s="860">
        <v>0</v>
      </c>
      <c r="I44" s="860">
        <v>0</v>
      </c>
    </row>
    <row r="45" spans="1:9" x14ac:dyDescent="0.25">
      <c r="A45" s="968"/>
      <c r="B45" s="862"/>
      <c r="C45" s="868"/>
      <c r="D45" s="863"/>
      <c r="E45" s="927"/>
      <c r="F45" s="927"/>
      <c r="G45" s="861" t="s">
        <v>3</v>
      </c>
      <c r="H45" s="860">
        <v>0</v>
      </c>
      <c r="I45" s="860">
        <v>0</v>
      </c>
    </row>
    <row r="46" spans="1:9" x14ac:dyDescent="0.25">
      <c r="A46" s="968"/>
      <c r="B46" s="862"/>
      <c r="C46" s="868"/>
      <c r="D46" s="863"/>
      <c r="E46" s="927"/>
      <c r="F46" s="927"/>
      <c r="G46" s="861" t="s">
        <v>2</v>
      </c>
      <c r="H46" s="860">
        <v>0</v>
      </c>
      <c r="I46" s="860">
        <v>0</v>
      </c>
    </row>
    <row r="47" spans="1:9" ht="23.25" customHeight="1" x14ac:dyDescent="0.25">
      <c r="A47" s="968"/>
      <c r="B47" s="862"/>
      <c r="C47" s="864"/>
      <c r="D47" s="863"/>
      <c r="E47" s="927"/>
      <c r="F47" s="927"/>
      <c r="G47" s="861" t="s">
        <v>1</v>
      </c>
      <c r="H47" s="860">
        <v>0</v>
      </c>
      <c r="I47" s="860">
        <v>0</v>
      </c>
    </row>
    <row r="48" spans="1:9" ht="60.75" customHeight="1" x14ac:dyDescent="0.25">
      <c r="A48" s="973"/>
      <c r="B48" s="861" t="s">
        <v>1637</v>
      </c>
      <c r="C48" s="861" t="s">
        <v>21</v>
      </c>
      <c r="D48" s="905" t="s">
        <v>1629</v>
      </c>
      <c r="E48" s="904">
        <v>44652</v>
      </c>
      <c r="F48" s="904" t="s">
        <v>1636</v>
      </c>
      <c r="G48" s="861" t="s">
        <v>10</v>
      </c>
      <c r="H48" s="861" t="s">
        <v>10</v>
      </c>
      <c r="I48" s="860" t="s">
        <v>10</v>
      </c>
    </row>
    <row r="49" spans="1:9" ht="84" customHeight="1" x14ac:dyDescent="0.25">
      <c r="A49" s="973"/>
      <c r="B49" s="861" t="s">
        <v>1635</v>
      </c>
      <c r="C49" s="861" t="s">
        <v>21</v>
      </c>
      <c r="D49" s="905" t="s">
        <v>1599</v>
      </c>
      <c r="E49" s="861" t="s">
        <v>1634</v>
      </c>
      <c r="F49" s="861" t="s">
        <v>1633</v>
      </c>
      <c r="G49" s="861" t="s">
        <v>10</v>
      </c>
      <c r="H49" s="861" t="s">
        <v>10</v>
      </c>
      <c r="I49" s="860" t="s">
        <v>10</v>
      </c>
    </row>
    <row r="50" spans="1:9" ht="15" customHeight="1" x14ac:dyDescent="0.25">
      <c r="A50" s="968" t="s">
        <v>1632</v>
      </c>
      <c r="B50" s="862" t="s">
        <v>1631</v>
      </c>
      <c r="C50" s="871" t="s">
        <v>17</v>
      </c>
      <c r="D50" s="863" t="s">
        <v>1599</v>
      </c>
      <c r="E50" s="927">
        <v>44926</v>
      </c>
      <c r="F50" s="927"/>
      <c r="G50" s="861" t="s">
        <v>5</v>
      </c>
      <c r="H50" s="860">
        <v>0</v>
      </c>
      <c r="I50" s="860">
        <v>0</v>
      </c>
    </row>
    <row r="51" spans="1:9" x14ac:dyDescent="0.25">
      <c r="A51" s="968"/>
      <c r="B51" s="862"/>
      <c r="C51" s="868"/>
      <c r="D51" s="863"/>
      <c r="E51" s="927"/>
      <c r="F51" s="927"/>
      <c r="G51" s="861" t="s">
        <v>4</v>
      </c>
      <c r="H51" s="860">
        <v>0</v>
      </c>
      <c r="I51" s="860">
        <v>0</v>
      </c>
    </row>
    <row r="52" spans="1:9" x14ac:dyDescent="0.25">
      <c r="A52" s="968"/>
      <c r="B52" s="862"/>
      <c r="C52" s="868"/>
      <c r="D52" s="863"/>
      <c r="E52" s="927"/>
      <c r="F52" s="927"/>
      <c r="G52" s="861" t="s">
        <v>3</v>
      </c>
      <c r="H52" s="860">
        <v>0</v>
      </c>
      <c r="I52" s="860">
        <v>0</v>
      </c>
    </row>
    <row r="53" spans="1:9" x14ac:dyDescent="0.25">
      <c r="A53" s="968"/>
      <c r="B53" s="862"/>
      <c r="C53" s="868"/>
      <c r="D53" s="863"/>
      <c r="E53" s="927"/>
      <c r="F53" s="927"/>
      <c r="G53" s="861" t="s">
        <v>2</v>
      </c>
      <c r="H53" s="860">
        <v>0</v>
      </c>
      <c r="I53" s="860">
        <v>0</v>
      </c>
    </row>
    <row r="54" spans="1:9" ht="21" customHeight="1" x14ac:dyDescent="0.25">
      <c r="A54" s="968"/>
      <c r="B54" s="862"/>
      <c r="C54" s="864"/>
      <c r="D54" s="863"/>
      <c r="E54" s="927"/>
      <c r="F54" s="927"/>
      <c r="G54" s="861" t="s">
        <v>1</v>
      </c>
      <c r="H54" s="860">
        <v>0</v>
      </c>
      <c r="I54" s="860">
        <v>0</v>
      </c>
    </row>
    <row r="55" spans="1:9" ht="85.5" customHeight="1" x14ac:dyDescent="0.25">
      <c r="A55" s="973"/>
      <c r="B55" s="861" t="s">
        <v>1630</v>
      </c>
      <c r="C55" s="861" t="s">
        <v>21</v>
      </c>
      <c r="D55" s="905" t="s">
        <v>1629</v>
      </c>
      <c r="E55" s="861" t="s">
        <v>1628</v>
      </c>
      <c r="F55" s="861" t="s">
        <v>1627</v>
      </c>
      <c r="G55" s="861" t="s">
        <v>10</v>
      </c>
      <c r="H55" s="861" t="s">
        <v>10</v>
      </c>
      <c r="I55" s="860" t="s">
        <v>10</v>
      </c>
    </row>
    <row r="56" spans="1:9" ht="15" customHeight="1" x14ac:dyDescent="0.25">
      <c r="A56" s="990">
        <v>2</v>
      </c>
      <c r="B56" s="996" t="s">
        <v>1626</v>
      </c>
      <c r="C56" s="999" t="s">
        <v>10</v>
      </c>
      <c r="D56" s="996" t="s">
        <v>1607</v>
      </c>
      <c r="E56" s="995" t="s">
        <v>10</v>
      </c>
      <c r="F56" s="995" t="s">
        <v>10</v>
      </c>
      <c r="G56" s="986" t="s">
        <v>5</v>
      </c>
      <c r="H56" s="985">
        <v>0</v>
      </c>
      <c r="I56" s="985">
        <v>0</v>
      </c>
    </row>
    <row r="57" spans="1:9" x14ac:dyDescent="0.25">
      <c r="A57" s="990"/>
      <c r="B57" s="996"/>
      <c r="C57" s="998"/>
      <c r="D57" s="996"/>
      <c r="E57" s="995"/>
      <c r="F57" s="995"/>
      <c r="G57" s="986" t="s">
        <v>4</v>
      </c>
      <c r="H57" s="985">
        <v>0</v>
      </c>
      <c r="I57" s="985">
        <v>0</v>
      </c>
    </row>
    <row r="58" spans="1:9" x14ac:dyDescent="0.25">
      <c r="A58" s="990"/>
      <c r="B58" s="996"/>
      <c r="C58" s="998"/>
      <c r="D58" s="996"/>
      <c r="E58" s="995"/>
      <c r="F58" s="995"/>
      <c r="G58" s="986" t="s">
        <v>3</v>
      </c>
      <c r="H58" s="985">
        <v>0</v>
      </c>
      <c r="I58" s="985">
        <v>0</v>
      </c>
    </row>
    <row r="59" spans="1:9" x14ac:dyDescent="0.25">
      <c r="A59" s="990"/>
      <c r="B59" s="996"/>
      <c r="C59" s="998"/>
      <c r="D59" s="996"/>
      <c r="E59" s="995"/>
      <c r="F59" s="995"/>
      <c r="G59" s="986" t="s">
        <v>2</v>
      </c>
      <c r="H59" s="985">
        <v>0</v>
      </c>
      <c r="I59" s="985">
        <v>0</v>
      </c>
    </row>
    <row r="60" spans="1:9" ht="29.25" customHeight="1" x14ac:dyDescent="0.25">
      <c r="A60" s="990"/>
      <c r="B60" s="996"/>
      <c r="C60" s="997"/>
      <c r="D60" s="996"/>
      <c r="E60" s="995"/>
      <c r="F60" s="995"/>
      <c r="G60" s="986" t="s">
        <v>1</v>
      </c>
      <c r="H60" s="985">
        <v>0</v>
      </c>
      <c r="I60" s="985">
        <v>0</v>
      </c>
    </row>
    <row r="61" spans="1:9" ht="15" customHeight="1" x14ac:dyDescent="0.25">
      <c r="A61" s="1024" t="s">
        <v>384</v>
      </c>
      <c r="B61" s="938" t="s">
        <v>1625</v>
      </c>
      <c r="C61" s="944" t="s">
        <v>17</v>
      </c>
      <c r="D61" s="938" t="s">
        <v>1607</v>
      </c>
      <c r="E61" s="937">
        <v>44926</v>
      </c>
      <c r="F61" s="937"/>
      <c r="G61" s="861" t="s">
        <v>5</v>
      </c>
      <c r="H61" s="860">
        <v>0</v>
      </c>
      <c r="I61" s="860">
        <v>0</v>
      </c>
    </row>
    <row r="62" spans="1:9" x14ac:dyDescent="0.25">
      <c r="A62" s="1024"/>
      <c r="B62" s="938"/>
      <c r="C62" s="942"/>
      <c r="D62" s="938"/>
      <c r="E62" s="937"/>
      <c r="F62" s="937"/>
      <c r="G62" s="861" t="s">
        <v>4</v>
      </c>
      <c r="H62" s="860">
        <v>0</v>
      </c>
      <c r="I62" s="860">
        <v>0</v>
      </c>
    </row>
    <row r="63" spans="1:9" x14ac:dyDescent="0.25">
      <c r="A63" s="1024"/>
      <c r="B63" s="938"/>
      <c r="C63" s="942"/>
      <c r="D63" s="938"/>
      <c r="E63" s="937"/>
      <c r="F63" s="937"/>
      <c r="G63" s="861" t="s">
        <v>3</v>
      </c>
      <c r="H63" s="860">
        <v>0</v>
      </c>
      <c r="I63" s="860">
        <v>0</v>
      </c>
    </row>
    <row r="64" spans="1:9" x14ac:dyDescent="0.25">
      <c r="A64" s="1024"/>
      <c r="B64" s="938"/>
      <c r="C64" s="942"/>
      <c r="D64" s="938"/>
      <c r="E64" s="937"/>
      <c r="F64" s="937"/>
      <c r="G64" s="861" t="s">
        <v>2</v>
      </c>
      <c r="H64" s="860">
        <v>0</v>
      </c>
      <c r="I64" s="860">
        <v>0</v>
      </c>
    </row>
    <row r="65" spans="1:9" x14ac:dyDescent="0.25">
      <c r="A65" s="1024"/>
      <c r="B65" s="938"/>
      <c r="C65" s="939"/>
      <c r="D65" s="938"/>
      <c r="E65" s="937"/>
      <c r="F65" s="937"/>
      <c r="G65" s="861" t="s">
        <v>1</v>
      </c>
      <c r="H65" s="860">
        <v>0</v>
      </c>
      <c r="I65" s="860">
        <v>0</v>
      </c>
    </row>
    <row r="66" spans="1:9" ht="87.75" customHeight="1" x14ac:dyDescent="0.25">
      <c r="A66" s="973"/>
      <c r="B66" s="861" t="s">
        <v>1624</v>
      </c>
      <c r="C66" s="861" t="s">
        <v>21</v>
      </c>
      <c r="D66" s="905" t="s">
        <v>1607</v>
      </c>
      <c r="E66" s="861" t="s">
        <v>1623</v>
      </c>
      <c r="F66" s="880" t="s">
        <v>1622</v>
      </c>
      <c r="G66" s="861" t="s">
        <v>10</v>
      </c>
      <c r="H66" s="861" t="s">
        <v>10</v>
      </c>
      <c r="I66" s="860" t="s">
        <v>10</v>
      </c>
    </row>
    <row r="67" spans="1:9" ht="15" customHeight="1" x14ac:dyDescent="0.25">
      <c r="A67" s="968" t="s">
        <v>624</v>
      </c>
      <c r="B67" s="938" t="s">
        <v>1621</v>
      </c>
      <c r="C67" s="944" t="s">
        <v>17</v>
      </c>
      <c r="D67" s="938" t="s">
        <v>1607</v>
      </c>
      <c r="E67" s="937">
        <v>44926</v>
      </c>
      <c r="F67" s="937"/>
      <c r="G67" s="861" t="s">
        <v>5</v>
      </c>
      <c r="H67" s="860">
        <v>0</v>
      </c>
      <c r="I67" s="860">
        <v>0</v>
      </c>
    </row>
    <row r="68" spans="1:9" x14ac:dyDescent="0.25">
      <c r="A68" s="968"/>
      <c r="B68" s="938"/>
      <c r="C68" s="942"/>
      <c r="D68" s="938"/>
      <c r="E68" s="937"/>
      <c r="F68" s="937"/>
      <c r="G68" s="861" t="s">
        <v>4</v>
      </c>
      <c r="H68" s="860">
        <v>0</v>
      </c>
      <c r="I68" s="860">
        <v>0</v>
      </c>
    </row>
    <row r="69" spans="1:9" x14ac:dyDescent="0.25">
      <c r="A69" s="968"/>
      <c r="B69" s="938"/>
      <c r="C69" s="942"/>
      <c r="D69" s="938"/>
      <c r="E69" s="937"/>
      <c r="F69" s="937"/>
      <c r="G69" s="861" t="s">
        <v>3</v>
      </c>
      <c r="H69" s="860">
        <v>0</v>
      </c>
      <c r="I69" s="860">
        <v>0</v>
      </c>
    </row>
    <row r="70" spans="1:9" x14ac:dyDescent="0.25">
      <c r="A70" s="968"/>
      <c r="B70" s="938"/>
      <c r="C70" s="942"/>
      <c r="D70" s="938"/>
      <c r="E70" s="937"/>
      <c r="F70" s="937"/>
      <c r="G70" s="861" t="s">
        <v>2</v>
      </c>
      <c r="H70" s="860">
        <v>0</v>
      </c>
      <c r="I70" s="860">
        <v>0</v>
      </c>
    </row>
    <row r="71" spans="1:9" x14ac:dyDescent="0.25">
      <c r="A71" s="968"/>
      <c r="B71" s="938"/>
      <c r="C71" s="939"/>
      <c r="D71" s="938"/>
      <c r="E71" s="937"/>
      <c r="F71" s="937"/>
      <c r="G71" s="861" t="s">
        <v>1</v>
      </c>
      <c r="H71" s="860">
        <v>0</v>
      </c>
      <c r="I71" s="860">
        <v>0</v>
      </c>
    </row>
    <row r="72" spans="1:9" ht="47.25" customHeight="1" x14ac:dyDescent="0.25">
      <c r="B72" s="880" t="s">
        <v>1620</v>
      </c>
      <c r="C72" s="880" t="s">
        <v>21</v>
      </c>
      <c r="D72" s="905" t="s">
        <v>1607</v>
      </c>
      <c r="E72" s="950">
        <v>44652</v>
      </c>
      <c r="F72" s="950" t="s">
        <v>1619</v>
      </c>
      <c r="G72" s="861" t="s">
        <v>10</v>
      </c>
      <c r="H72" s="861" t="s">
        <v>10</v>
      </c>
      <c r="I72" s="860" t="s">
        <v>10</v>
      </c>
    </row>
    <row r="73" spans="1:9" ht="15" customHeight="1" x14ac:dyDescent="0.25">
      <c r="A73" s="968" t="s">
        <v>621</v>
      </c>
      <c r="B73" s="862" t="s">
        <v>1618</v>
      </c>
      <c r="C73" s="871" t="s">
        <v>17</v>
      </c>
      <c r="D73" s="863" t="s">
        <v>1607</v>
      </c>
      <c r="E73" s="927">
        <v>44926</v>
      </c>
      <c r="F73" s="927"/>
      <c r="G73" s="861" t="s">
        <v>5</v>
      </c>
      <c r="H73" s="860">
        <v>0</v>
      </c>
      <c r="I73" s="860">
        <v>0</v>
      </c>
    </row>
    <row r="74" spans="1:9" x14ac:dyDescent="0.25">
      <c r="A74" s="968"/>
      <c r="B74" s="862"/>
      <c r="C74" s="868"/>
      <c r="D74" s="863"/>
      <c r="E74" s="927"/>
      <c r="F74" s="927"/>
      <c r="G74" s="861" t="s">
        <v>4</v>
      </c>
      <c r="H74" s="860">
        <v>0</v>
      </c>
      <c r="I74" s="860">
        <v>0</v>
      </c>
    </row>
    <row r="75" spans="1:9" x14ac:dyDescent="0.25">
      <c r="A75" s="968"/>
      <c r="B75" s="862"/>
      <c r="C75" s="868"/>
      <c r="D75" s="863"/>
      <c r="E75" s="927"/>
      <c r="F75" s="927"/>
      <c r="G75" s="861" t="s">
        <v>3</v>
      </c>
      <c r="H75" s="860">
        <v>0</v>
      </c>
      <c r="I75" s="860">
        <v>0</v>
      </c>
    </row>
    <row r="76" spans="1:9" x14ac:dyDescent="0.25">
      <c r="A76" s="968"/>
      <c r="B76" s="862"/>
      <c r="C76" s="868"/>
      <c r="D76" s="863"/>
      <c r="E76" s="927"/>
      <c r="F76" s="927"/>
      <c r="G76" s="861" t="s">
        <v>2</v>
      </c>
      <c r="H76" s="860">
        <v>0</v>
      </c>
      <c r="I76" s="860">
        <v>0</v>
      </c>
    </row>
    <row r="77" spans="1:9" x14ac:dyDescent="0.25">
      <c r="A77" s="968"/>
      <c r="B77" s="862"/>
      <c r="C77" s="864"/>
      <c r="D77" s="863"/>
      <c r="E77" s="927"/>
      <c r="F77" s="927"/>
      <c r="G77" s="861" t="s">
        <v>1</v>
      </c>
      <c r="H77" s="860">
        <v>0</v>
      </c>
      <c r="I77" s="860">
        <v>0</v>
      </c>
    </row>
    <row r="78" spans="1:9" ht="123.75" customHeight="1" x14ac:dyDescent="0.25">
      <c r="B78" s="861" t="s">
        <v>1617</v>
      </c>
      <c r="C78" s="861" t="s">
        <v>21</v>
      </c>
      <c r="D78" s="905" t="s">
        <v>1607</v>
      </c>
      <c r="E78" s="861" t="s">
        <v>1616</v>
      </c>
      <c r="F78" s="861" t="s">
        <v>1615</v>
      </c>
      <c r="G78" s="861" t="s">
        <v>10</v>
      </c>
      <c r="H78" s="861" t="s">
        <v>10</v>
      </c>
      <c r="I78" s="860" t="s">
        <v>10</v>
      </c>
    </row>
    <row r="79" spans="1:9" ht="15" customHeight="1" x14ac:dyDescent="0.25">
      <c r="A79" s="968" t="s">
        <v>1614</v>
      </c>
      <c r="B79" s="862" t="s">
        <v>1613</v>
      </c>
      <c r="C79" s="871" t="s">
        <v>17</v>
      </c>
      <c r="D79" s="863" t="s">
        <v>1611</v>
      </c>
      <c r="E79" s="927">
        <v>44926</v>
      </c>
      <c r="F79" s="927"/>
      <c r="G79" s="861" t="s">
        <v>5</v>
      </c>
      <c r="H79" s="860">
        <v>0</v>
      </c>
      <c r="I79" s="860">
        <v>0</v>
      </c>
    </row>
    <row r="80" spans="1:9" x14ac:dyDescent="0.25">
      <c r="A80" s="968"/>
      <c r="B80" s="862"/>
      <c r="C80" s="868"/>
      <c r="D80" s="863"/>
      <c r="E80" s="927"/>
      <c r="F80" s="927"/>
      <c r="G80" s="861" t="s">
        <v>4</v>
      </c>
      <c r="H80" s="860">
        <v>0</v>
      </c>
      <c r="I80" s="860">
        <v>0</v>
      </c>
    </row>
    <row r="81" spans="1:9" x14ac:dyDescent="0.25">
      <c r="A81" s="968"/>
      <c r="B81" s="862"/>
      <c r="C81" s="868"/>
      <c r="D81" s="863"/>
      <c r="E81" s="927"/>
      <c r="F81" s="927"/>
      <c r="G81" s="861" t="s">
        <v>3</v>
      </c>
      <c r="H81" s="860">
        <v>0</v>
      </c>
      <c r="I81" s="860">
        <v>0</v>
      </c>
    </row>
    <row r="82" spans="1:9" x14ac:dyDescent="0.25">
      <c r="A82" s="968"/>
      <c r="B82" s="862"/>
      <c r="C82" s="868"/>
      <c r="D82" s="863"/>
      <c r="E82" s="927"/>
      <c r="F82" s="927"/>
      <c r="G82" s="861" t="s">
        <v>2</v>
      </c>
      <c r="H82" s="860">
        <v>0</v>
      </c>
      <c r="I82" s="860">
        <v>0</v>
      </c>
    </row>
    <row r="83" spans="1:9" x14ac:dyDescent="0.25">
      <c r="A83" s="968"/>
      <c r="B83" s="862"/>
      <c r="C83" s="864"/>
      <c r="D83" s="863"/>
      <c r="E83" s="927"/>
      <c r="F83" s="927"/>
      <c r="G83" s="861" t="s">
        <v>1</v>
      </c>
      <c r="H83" s="860">
        <v>0</v>
      </c>
      <c r="I83" s="860">
        <v>0</v>
      </c>
    </row>
    <row r="84" spans="1:9" ht="59.25" customHeight="1" x14ac:dyDescent="0.25">
      <c r="B84" s="861" t="s">
        <v>1612</v>
      </c>
      <c r="C84" s="861" t="s">
        <v>17</v>
      </c>
      <c r="D84" s="905" t="s">
        <v>1611</v>
      </c>
      <c r="E84" s="861" t="s">
        <v>98</v>
      </c>
      <c r="F84" s="861"/>
      <c r="G84" s="861" t="s">
        <v>10</v>
      </c>
      <c r="H84" s="861" t="s">
        <v>10</v>
      </c>
      <c r="I84" s="860" t="s">
        <v>10</v>
      </c>
    </row>
    <row r="85" spans="1:9" ht="15" customHeight="1" x14ac:dyDescent="0.25">
      <c r="A85" s="968" t="s">
        <v>1610</v>
      </c>
      <c r="B85" s="938" t="s">
        <v>1609</v>
      </c>
      <c r="C85" s="944" t="s">
        <v>17</v>
      </c>
      <c r="D85" s="938" t="s">
        <v>1607</v>
      </c>
      <c r="E85" s="937">
        <v>44926</v>
      </c>
      <c r="F85" s="937"/>
      <c r="G85" s="861" t="s">
        <v>5</v>
      </c>
      <c r="H85" s="860">
        <v>0</v>
      </c>
      <c r="I85" s="860">
        <v>0</v>
      </c>
    </row>
    <row r="86" spans="1:9" x14ac:dyDescent="0.25">
      <c r="A86" s="968"/>
      <c r="B86" s="938"/>
      <c r="C86" s="942"/>
      <c r="D86" s="938"/>
      <c r="E86" s="937"/>
      <c r="F86" s="937"/>
      <c r="G86" s="861" t="s">
        <v>4</v>
      </c>
      <c r="H86" s="860">
        <v>0</v>
      </c>
      <c r="I86" s="860">
        <v>0</v>
      </c>
    </row>
    <row r="87" spans="1:9" x14ac:dyDescent="0.25">
      <c r="A87" s="968"/>
      <c r="B87" s="938"/>
      <c r="C87" s="942"/>
      <c r="D87" s="938"/>
      <c r="E87" s="937"/>
      <c r="F87" s="937"/>
      <c r="G87" s="861" t="s">
        <v>3</v>
      </c>
      <c r="H87" s="860">
        <v>0</v>
      </c>
      <c r="I87" s="860">
        <v>0</v>
      </c>
    </row>
    <row r="88" spans="1:9" x14ac:dyDescent="0.25">
      <c r="A88" s="968"/>
      <c r="B88" s="938"/>
      <c r="C88" s="942"/>
      <c r="D88" s="938"/>
      <c r="E88" s="937"/>
      <c r="F88" s="937"/>
      <c r="G88" s="861" t="s">
        <v>2</v>
      </c>
      <c r="H88" s="860">
        <v>0</v>
      </c>
      <c r="I88" s="860">
        <v>0</v>
      </c>
    </row>
    <row r="89" spans="1:9" x14ac:dyDescent="0.25">
      <c r="A89" s="968"/>
      <c r="B89" s="938"/>
      <c r="C89" s="939"/>
      <c r="D89" s="938"/>
      <c r="E89" s="937"/>
      <c r="F89" s="937"/>
      <c r="G89" s="861" t="s">
        <v>1</v>
      </c>
      <c r="H89" s="860">
        <v>0</v>
      </c>
      <c r="I89" s="860">
        <v>0</v>
      </c>
    </row>
    <row r="90" spans="1:9" ht="46.5" customHeight="1" x14ac:dyDescent="0.25">
      <c r="B90" s="861" t="s">
        <v>1608</v>
      </c>
      <c r="C90" s="861" t="s">
        <v>17</v>
      </c>
      <c r="D90" s="905" t="s">
        <v>1607</v>
      </c>
      <c r="E90" s="861" t="s">
        <v>98</v>
      </c>
      <c r="F90" s="861"/>
      <c r="G90" s="861" t="s">
        <v>10</v>
      </c>
      <c r="H90" s="861" t="s">
        <v>10</v>
      </c>
      <c r="I90" s="860" t="s">
        <v>10</v>
      </c>
    </row>
    <row r="91" spans="1:9" s="1037" customFormat="1" ht="12" customHeight="1" x14ac:dyDescent="0.25">
      <c r="A91" s="1038" t="s">
        <v>1606</v>
      </c>
      <c r="B91" s="938" t="s">
        <v>1605</v>
      </c>
      <c r="C91" s="944" t="s">
        <v>17</v>
      </c>
      <c r="D91" s="938" t="s">
        <v>1599</v>
      </c>
      <c r="E91" s="937">
        <v>44926</v>
      </c>
      <c r="F91" s="937"/>
      <c r="G91" s="861" t="s">
        <v>5</v>
      </c>
      <c r="H91" s="860" t="s">
        <v>23</v>
      </c>
      <c r="I91" s="860" t="s">
        <v>23</v>
      </c>
    </row>
    <row r="92" spans="1:9" s="1037" customFormat="1" ht="11.25" customHeight="1" x14ac:dyDescent="0.25">
      <c r="A92" s="1038"/>
      <c r="B92" s="938"/>
      <c r="C92" s="942"/>
      <c r="D92" s="938"/>
      <c r="E92" s="938"/>
      <c r="F92" s="938"/>
      <c r="G92" s="861" t="s">
        <v>4</v>
      </c>
      <c r="H92" s="860" t="s">
        <v>23</v>
      </c>
      <c r="I92" s="860" t="s">
        <v>23</v>
      </c>
    </row>
    <row r="93" spans="1:9" s="1037" customFormat="1" ht="12" customHeight="1" x14ac:dyDescent="0.25">
      <c r="A93" s="1038"/>
      <c r="B93" s="938"/>
      <c r="C93" s="942"/>
      <c r="D93" s="938"/>
      <c r="E93" s="938"/>
      <c r="F93" s="938"/>
      <c r="G93" s="861" t="s">
        <v>3</v>
      </c>
      <c r="H93" s="860" t="s">
        <v>23</v>
      </c>
      <c r="I93" s="860" t="s">
        <v>23</v>
      </c>
    </row>
    <row r="94" spans="1:9" s="1037" customFormat="1" ht="14.25" customHeight="1" x14ac:dyDescent="0.25">
      <c r="A94" s="1038"/>
      <c r="B94" s="938"/>
      <c r="C94" s="942"/>
      <c r="D94" s="938"/>
      <c r="E94" s="938"/>
      <c r="F94" s="938"/>
      <c r="G94" s="861" t="s">
        <v>2</v>
      </c>
      <c r="H94" s="860" t="s">
        <v>23</v>
      </c>
      <c r="I94" s="860" t="s">
        <v>23</v>
      </c>
    </row>
    <row r="95" spans="1:9" s="1037" customFormat="1" ht="31.5" customHeight="1" x14ac:dyDescent="0.25">
      <c r="A95" s="1038"/>
      <c r="B95" s="938"/>
      <c r="C95" s="939"/>
      <c r="D95" s="938"/>
      <c r="E95" s="938"/>
      <c r="F95" s="938"/>
      <c r="G95" s="861" t="s">
        <v>1</v>
      </c>
      <c r="H95" s="860" t="s">
        <v>23</v>
      </c>
      <c r="I95" s="860" t="s">
        <v>23</v>
      </c>
    </row>
    <row r="96" spans="1:9" s="1035" customFormat="1" ht="172.5" customHeight="1" x14ac:dyDescent="0.25">
      <c r="A96" s="1036"/>
      <c r="B96" s="861" t="s">
        <v>1604</v>
      </c>
      <c r="C96" s="861" t="s">
        <v>17</v>
      </c>
      <c r="D96" s="905" t="s">
        <v>1599</v>
      </c>
      <c r="E96" s="904">
        <v>44926</v>
      </c>
      <c r="F96" s="904" t="s">
        <v>1603</v>
      </c>
      <c r="G96" s="861" t="s">
        <v>10</v>
      </c>
      <c r="H96" s="861" t="s">
        <v>10</v>
      </c>
      <c r="I96" s="860" t="s">
        <v>10</v>
      </c>
    </row>
    <row r="97" spans="1:9" s="1035" customFormat="1" ht="18.75" customHeight="1" x14ac:dyDescent="0.25">
      <c r="A97" s="968" t="s">
        <v>1602</v>
      </c>
      <c r="B97" s="862" t="s">
        <v>1601</v>
      </c>
      <c r="C97" s="871" t="s">
        <v>17</v>
      </c>
      <c r="D97" s="863" t="s">
        <v>1599</v>
      </c>
      <c r="E97" s="927">
        <v>44926</v>
      </c>
      <c r="F97" s="927"/>
      <c r="G97" s="861" t="s">
        <v>5</v>
      </c>
      <c r="H97" s="860" t="s">
        <v>23</v>
      </c>
      <c r="I97" s="860" t="s">
        <v>23</v>
      </c>
    </row>
    <row r="98" spans="1:9" s="1035" customFormat="1" ht="13.5" customHeight="1" x14ac:dyDescent="0.25">
      <c r="A98" s="968"/>
      <c r="B98" s="862"/>
      <c r="C98" s="868"/>
      <c r="D98" s="863"/>
      <c r="E98" s="927"/>
      <c r="F98" s="927"/>
      <c r="G98" s="861" t="s">
        <v>4</v>
      </c>
      <c r="H98" s="860" t="s">
        <v>23</v>
      </c>
      <c r="I98" s="860" t="s">
        <v>23</v>
      </c>
    </row>
    <row r="99" spans="1:9" s="1035" customFormat="1" ht="11.25" customHeight="1" x14ac:dyDescent="0.25">
      <c r="A99" s="968"/>
      <c r="B99" s="862"/>
      <c r="C99" s="868"/>
      <c r="D99" s="863"/>
      <c r="E99" s="927"/>
      <c r="F99" s="927"/>
      <c r="G99" s="861" t="s">
        <v>3</v>
      </c>
      <c r="H99" s="860" t="s">
        <v>23</v>
      </c>
      <c r="I99" s="860" t="s">
        <v>23</v>
      </c>
    </row>
    <row r="100" spans="1:9" s="1035" customFormat="1" ht="15.75" customHeight="1" x14ac:dyDescent="0.25">
      <c r="A100" s="968"/>
      <c r="B100" s="862"/>
      <c r="C100" s="868"/>
      <c r="D100" s="863"/>
      <c r="E100" s="927"/>
      <c r="F100" s="927"/>
      <c r="G100" s="861" t="s">
        <v>2</v>
      </c>
      <c r="H100" s="860" t="s">
        <v>23</v>
      </c>
      <c r="I100" s="860" t="s">
        <v>23</v>
      </c>
    </row>
    <row r="101" spans="1:9" s="1035" customFormat="1" ht="22.5" customHeight="1" x14ac:dyDescent="0.25">
      <c r="A101" s="968"/>
      <c r="B101" s="862"/>
      <c r="C101" s="864"/>
      <c r="D101" s="863"/>
      <c r="E101" s="927"/>
      <c r="F101" s="927"/>
      <c r="G101" s="861" t="s">
        <v>1</v>
      </c>
      <c r="H101" s="860" t="s">
        <v>23</v>
      </c>
      <c r="I101" s="860" t="s">
        <v>23</v>
      </c>
    </row>
    <row r="102" spans="1:9" s="1035" customFormat="1" ht="140.25" customHeight="1" x14ac:dyDescent="0.25">
      <c r="A102" s="973"/>
      <c r="B102" s="861" t="s">
        <v>1600</v>
      </c>
      <c r="C102" s="861" t="s">
        <v>17</v>
      </c>
      <c r="D102" s="905" t="s">
        <v>1599</v>
      </c>
      <c r="E102" s="904">
        <v>44926</v>
      </c>
      <c r="F102" s="904" t="s">
        <v>1598</v>
      </c>
      <c r="G102" s="861" t="s">
        <v>10</v>
      </c>
      <c r="H102" s="861" t="s">
        <v>10</v>
      </c>
      <c r="I102" s="860" t="s">
        <v>10</v>
      </c>
    </row>
    <row r="103" spans="1:9" ht="15" customHeight="1" x14ac:dyDescent="0.25">
      <c r="A103" s="990">
        <v>3</v>
      </c>
      <c r="B103" s="996" t="s">
        <v>1597</v>
      </c>
      <c r="C103" s="999" t="s">
        <v>10</v>
      </c>
      <c r="D103" s="996" t="s">
        <v>1596</v>
      </c>
      <c r="E103" s="995" t="s">
        <v>10</v>
      </c>
      <c r="F103" s="995" t="s">
        <v>10</v>
      </c>
      <c r="G103" s="986" t="s">
        <v>5</v>
      </c>
      <c r="H103" s="985">
        <v>2127</v>
      </c>
      <c r="I103" s="985">
        <v>2041.8</v>
      </c>
    </row>
    <row r="104" spans="1:9" ht="12" customHeight="1" x14ac:dyDescent="0.25">
      <c r="A104" s="990"/>
      <c r="B104" s="996"/>
      <c r="C104" s="998"/>
      <c r="D104" s="996"/>
      <c r="E104" s="995"/>
      <c r="F104" s="995"/>
      <c r="G104" s="986" t="s">
        <v>4</v>
      </c>
      <c r="H104" s="985">
        <v>0</v>
      </c>
      <c r="I104" s="985">
        <v>0</v>
      </c>
    </row>
    <row r="105" spans="1:9" ht="16.5" customHeight="1" x14ac:dyDescent="0.25">
      <c r="A105" s="990"/>
      <c r="B105" s="996"/>
      <c r="C105" s="998"/>
      <c r="D105" s="996"/>
      <c r="E105" s="995"/>
      <c r="F105" s="995"/>
      <c r="G105" s="986" t="s">
        <v>3</v>
      </c>
      <c r="H105" s="985">
        <v>1600</v>
      </c>
      <c r="I105" s="985">
        <v>1600</v>
      </c>
    </row>
    <row r="106" spans="1:9" ht="14.25" customHeight="1" x14ac:dyDescent="0.25">
      <c r="A106" s="990"/>
      <c r="B106" s="996"/>
      <c r="C106" s="998"/>
      <c r="D106" s="996"/>
      <c r="E106" s="995"/>
      <c r="F106" s="995"/>
      <c r="G106" s="986" t="s">
        <v>2</v>
      </c>
      <c r="H106" s="985">
        <v>527</v>
      </c>
      <c r="I106" s="985">
        <v>441.8</v>
      </c>
    </row>
    <row r="107" spans="1:9" ht="13.5" customHeight="1" x14ac:dyDescent="0.25">
      <c r="A107" s="990"/>
      <c r="B107" s="996"/>
      <c r="C107" s="997"/>
      <c r="D107" s="996"/>
      <c r="E107" s="995"/>
      <c r="F107" s="995"/>
      <c r="G107" s="986" t="s">
        <v>1</v>
      </c>
      <c r="H107" s="985">
        <v>0</v>
      </c>
      <c r="I107" s="985">
        <v>0</v>
      </c>
    </row>
    <row r="108" spans="1:9" ht="22.5" customHeight="1" x14ac:dyDescent="0.25">
      <c r="A108" s="1025" t="s">
        <v>372</v>
      </c>
      <c r="B108" s="862" t="s">
        <v>1595</v>
      </c>
      <c r="C108" s="871" t="s">
        <v>17</v>
      </c>
      <c r="D108" s="863" t="s">
        <v>1594</v>
      </c>
      <c r="E108" s="927">
        <v>44926</v>
      </c>
      <c r="F108" s="927"/>
      <c r="G108" s="861" t="s">
        <v>5</v>
      </c>
      <c r="H108" s="860">
        <v>2127</v>
      </c>
      <c r="I108" s="860">
        <v>2041.8</v>
      </c>
    </row>
    <row r="109" spans="1:9" ht="15.75" customHeight="1" x14ac:dyDescent="0.25">
      <c r="A109" s="1024"/>
      <c r="B109" s="862"/>
      <c r="C109" s="868"/>
      <c r="D109" s="863"/>
      <c r="E109" s="927"/>
      <c r="F109" s="927"/>
      <c r="G109" s="861" t="s">
        <v>4</v>
      </c>
      <c r="H109" s="860">
        <v>0</v>
      </c>
      <c r="I109" s="860">
        <v>0</v>
      </c>
    </row>
    <row r="110" spans="1:9" x14ac:dyDescent="0.25">
      <c r="A110" s="1024"/>
      <c r="B110" s="862"/>
      <c r="C110" s="868"/>
      <c r="D110" s="863"/>
      <c r="E110" s="927"/>
      <c r="F110" s="927"/>
      <c r="G110" s="861" t="s">
        <v>3</v>
      </c>
      <c r="H110" s="860">
        <v>1600</v>
      </c>
      <c r="I110" s="860">
        <v>1600</v>
      </c>
    </row>
    <row r="111" spans="1:9" x14ac:dyDescent="0.25">
      <c r="A111" s="1024"/>
      <c r="B111" s="862"/>
      <c r="C111" s="868"/>
      <c r="D111" s="863"/>
      <c r="E111" s="927"/>
      <c r="F111" s="927"/>
      <c r="G111" s="861" t="s">
        <v>2</v>
      </c>
      <c r="H111" s="860">
        <v>527</v>
      </c>
      <c r="I111" s="860">
        <v>441.8</v>
      </c>
    </row>
    <row r="112" spans="1:9" ht="56.25" customHeight="1" x14ac:dyDescent="0.25">
      <c r="A112" s="1024"/>
      <c r="B112" s="862"/>
      <c r="C112" s="864"/>
      <c r="D112" s="863"/>
      <c r="E112" s="927"/>
      <c r="F112" s="927"/>
      <c r="G112" s="861" t="s">
        <v>1</v>
      </c>
      <c r="H112" s="860">
        <v>0</v>
      </c>
      <c r="I112" s="860">
        <v>0</v>
      </c>
    </row>
    <row r="113" spans="1:9" ht="114.75" customHeight="1" x14ac:dyDescent="0.25">
      <c r="A113" s="1034"/>
      <c r="B113" s="1006" t="s">
        <v>1593</v>
      </c>
      <c r="C113" s="1006" t="s">
        <v>21</v>
      </c>
      <c r="D113" s="1033" t="s">
        <v>1592</v>
      </c>
      <c r="E113" s="1006" t="s">
        <v>1467</v>
      </c>
      <c r="F113" s="1006" t="s">
        <v>1591</v>
      </c>
      <c r="G113" s="1006" t="s">
        <v>10</v>
      </c>
      <c r="H113" s="1006" t="s">
        <v>10</v>
      </c>
      <c r="I113" s="1032" t="s">
        <v>10</v>
      </c>
    </row>
    <row r="114" spans="1:9" x14ac:dyDescent="0.25">
      <c r="A114" s="1031">
        <v>4</v>
      </c>
      <c r="B114" s="1030" t="s">
        <v>1590</v>
      </c>
      <c r="C114" s="1030"/>
      <c r="D114" s="1030" t="s">
        <v>1588</v>
      </c>
      <c r="E114" s="1030" t="s">
        <v>10</v>
      </c>
      <c r="F114" s="1030" t="s">
        <v>10</v>
      </c>
      <c r="G114" s="1010" t="s">
        <v>5</v>
      </c>
      <c r="H114" s="1010">
        <v>237006.1</v>
      </c>
      <c r="I114" s="1009">
        <v>135553.29999999999</v>
      </c>
    </row>
    <row r="115" spans="1:9" x14ac:dyDescent="0.25">
      <c r="A115" s="1029"/>
      <c r="B115" s="1028"/>
      <c r="C115" s="1028"/>
      <c r="D115" s="1028"/>
      <c r="E115" s="1028"/>
      <c r="F115" s="1028"/>
      <c r="G115" s="1010" t="s">
        <v>4</v>
      </c>
      <c r="H115" s="1010"/>
      <c r="I115" s="1009"/>
    </row>
    <row r="116" spans="1:9" x14ac:dyDescent="0.25">
      <c r="A116" s="1029"/>
      <c r="B116" s="1028"/>
      <c r="C116" s="1028"/>
      <c r="D116" s="1028"/>
      <c r="E116" s="1028"/>
      <c r="F116" s="1028"/>
      <c r="G116" s="1010" t="s">
        <v>3</v>
      </c>
      <c r="H116" s="1010">
        <v>236769.1</v>
      </c>
      <c r="I116" s="1009">
        <v>135417.70000000001</v>
      </c>
    </row>
    <row r="117" spans="1:9" x14ac:dyDescent="0.25">
      <c r="A117" s="1029"/>
      <c r="B117" s="1028"/>
      <c r="C117" s="1028"/>
      <c r="D117" s="1028"/>
      <c r="E117" s="1028"/>
      <c r="F117" s="1028"/>
      <c r="G117" s="1010" t="s">
        <v>2</v>
      </c>
      <c r="H117" s="1010">
        <v>237</v>
      </c>
      <c r="I117" s="1009">
        <v>135.6</v>
      </c>
    </row>
    <row r="118" spans="1:9" x14ac:dyDescent="0.25">
      <c r="A118" s="1027"/>
      <c r="B118" s="1026"/>
      <c r="C118" s="1026"/>
      <c r="D118" s="1026"/>
      <c r="E118" s="1026"/>
      <c r="F118" s="1026"/>
      <c r="G118" s="1010" t="s">
        <v>1</v>
      </c>
      <c r="H118" s="1010"/>
      <c r="I118" s="1009"/>
    </row>
    <row r="119" spans="1:9" x14ac:dyDescent="0.25">
      <c r="A119" s="1025" t="s">
        <v>367</v>
      </c>
      <c r="B119" s="871" t="s">
        <v>1589</v>
      </c>
      <c r="C119" s="871" t="s">
        <v>17</v>
      </c>
      <c r="D119" s="889" t="s">
        <v>1588</v>
      </c>
      <c r="E119" s="888">
        <v>44926</v>
      </c>
      <c r="F119" s="871" t="s">
        <v>23</v>
      </c>
      <c r="G119" s="861" t="s">
        <v>5</v>
      </c>
      <c r="H119" s="861">
        <v>237006.1</v>
      </c>
      <c r="I119" s="860">
        <v>135553.29999999999</v>
      </c>
    </row>
    <row r="120" spans="1:9" x14ac:dyDescent="0.25">
      <c r="A120" s="1024"/>
      <c r="B120" s="868"/>
      <c r="C120" s="868"/>
      <c r="D120" s="886"/>
      <c r="E120" s="885"/>
      <c r="F120" s="868"/>
      <c r="G120" s="861" t="s">
        <v>4</v>
      </c>
      <c r="H120" s="861"/>
      <c r="I120" s="860"/>
    </row>
    <row r="121" spans="1:9" x14ac:dyDescent="0.25">
      <c r="A121" s="1024"/>
      <c r="B121" s="868"/>
      <c r="C121" s="868"/>
      <c r="D121" s="886"/>
      <c r="E121" s="885"/>
      <c r="F121" s="868"/>
      <c r="G121" s="861" t="s">
        <v>3</v>
      </c>
      <c r="H121" s="861">
        <v>236769.1</v>
      </c>
      <c r="I121" s="860">
        <v>135417.70000000001</v>
      </c>
    </row>
    <row r="122" spans="1:9" x14ac:dyDescent="0.25">
      <c r="A122" s="1024"/>
      <c r="B122" s="868"/>
      <c r="C122" s="868"/>
      <c r="D122" s="886"/>
      <c r="E122" s="885"/>
      <c r="F122" s="868"/>
      <c r="G122" s="861" t="s">
        <v>2</v>
      </c>
      <c r="H122" s="861">
        <v>237</v>
      </c>
      <c r="I122" s="860">
        <v>135.6</v>
      </c>
    </row>
    <row r="123" spans="1:9" x14ac:dyDescent="0.25">
      <c r="A123" s="1024"/>
      <c r="B123" s="864"/>
      <c r="C123" s="864"/>
      <c r="D123" s="882"/>
      <c r="E123" s="881"/>
      <c r="F123" s="864"/>
      <c r="G123" s="861" t="s">
        <v>1</v>
      </c>
      <c r="H123" s="861"/>
      <c r="I123" s="860"/>
    </row>
    <row r="124" spans="1:9" ht="30.75" customHeight="1" x14ac:dyDescent="0.25">
      <c r="B124" s="951" t="s">
        <v>1587</v>
      </c>
      <c r="C124" s="973" t="s">
        <v>17</v>
      </c>
      <c r="D124" s="951" t="s">
        <v>1586</v>
      </c>
      <c r="E124" s="975">
        <v>44926</v>
      </c>
      <c r="F124" s="973" t="s">
        <v>23</v>
      </c>
      <c r="G124" s="973" t="s">
        <v>10</v>
      </c>
      <c r="H124" s="973" t="s">
        <v>10</v>
      </c>
      <c r="I124" s="972" t="s">
        <v>10</v>
      </c>
    </row>
    <row r="125" spans="1:9" ht="22.5" customHeight="1" x14ac:dyDescent="0.25">
      <c r="A125" s="1023" t="s">
        <v>1585</v>
      </c>
      <c r="B125" s="1023"/>
      <c r="C125" s="1023"/>
      <c r="D125" s="1023"/>
      <c r="E125" s="1023"/>
      <c r="F125" s="1023"/>
      <c r="G125" s="1023"/>
      <c r="H125" s="1023"/>
      <c r="I125" s="1023"/>
    </row>
    <row r="126" spans="1:9" ht="15" customHeight="1" x14ac:dyDescent="0.25">
      <c r="A126" s="990">
        <v>4</v>
      </c>
      <c r="B126" s="997" t="s">
        <v>1584</v>
      </c>
      <c r="C126" s="998" t="s">
        <v>10</v>
      </c>
      <c r="D126" s="997" t="s">
        <v>1583</v>
      </c>
      <c r="E126" s="1014" t="s">
        <v>10</v>
      </c>
      <c r="F126" s="1014" t="s">
        <v>10</v>
      </c>
      <c r="G126" s="1022" t="s">
        <v>5</v>
      </c>
      <c r="H126" s="1021">
        <v>0</v>
      </c>
      <c r="I126" s="1021">
        <v>0</v>
      </c>
    </row>
    <row r="127" spans="1:9" x14ac:dyDescent="0.25">
      <c r="A127" s="990"/>
      <c r="B127" s="996"/>
      <c r="C127" s="998"/>
      <c r="D127" s="996"/>
      <c r="E127" s="995"/>
      <c r="F127" s="995"/>
      <c r="G127" s="986" t="s">
        <v>4</v>
      </c>
      <c r="H127" s="985">
        <v>0</v>
      </c>
      <c r="I127" s="985">
        <v>0</v>
      </c>
    </row>
    <row r="128" spans="1:9" x14ac:dyDescent="0.25">
      <c r="A128" s="990"/>
      <c r="B128" s="996"/>
      <c r="C128" s="998"/>
      <c r="D128" s="996"/>
      <c r="E128" s="995"/>
      <c r="F128" s="995"/>
      <c r="G128" s="986" t="s">
        <v>3</v>
      </c>
      <c r="H128" s="985">
        <v>0</v>
      </c>
      <c r="I128" s="985">
        <v>0</v>
      </c>
    </row>
    <row r="129" spans="1:11" x14ac:dyDescent="0.25">
      <c r="A129" s="990"/>
      <c r="B129" s="996"/>
      <c r="C129" s="998"/>
      <c r="D129" s="996"/>
      <c r="E129" s="995"/>
      <c r="F129" s="995"/>
      <c r="G129" s="986" t="s">
        <v>2</v>
      </c>
      <c r="H129" s="985">
        <v>0</v>
      </c>
      <c r="I129" s="985">
        <v>0</v>
      </c>
    </row>
    <row r="130" spans="1:11" ht="26.25" customHeight="1" x14ac:dyDescent="0.25">
      <c r="A130" s="990"/>
      <c r="B130" s="996"/>
      <c r="C130" s="997"/>
      <c r="D130" s="996"/>
      <c r="E130" s="995"/>
      <c r="F130" s="995"/>
      <c r="G130" s="986" t="s">
        <v>1</v>
      </c>
      <c r="H130" s="985">
        <v>0</v>
      </c>
      <c r="I130" s="985">
        <v>0</v>
      </c>
    </row>
    <row r="131" spans="1:11" ht="63" customHeight="1" x14ac:dyDescent="0.25">
      <c r="A131" s="968" t="s">
        <v>367</v>
      </c>
      <c r="B131" s="919" t="s">
        <v>1582</v>
      </c>
      <c r="C131" s="925" t="s">
        <v>17</v>
      </c>
      <c r="D131" s="919" t="s">
        <v>1581</v>
      </c>
      <c r="E131" s="918">
        <v>44926</v>
      </c>
      <c r="F131" s="918" t="s">
        <v>23</v>
      </c>
      <c r="G131" s="874" t="s">
        <v>5</v>
      </c>
      <c r="H131" s="873">
        <v>0</v>
      </c>
      <c r="I131" s="873">
        <v>0</v>
      </c>
    </row>
    <row r="132" spans="1:11" x14ac:dyDescent="0.25">
      <c r="A132" s="968"/>
      <c r="B132" s="919"/>
      <c r="C132" s="923"/>
      <c r="D132" s="919"/>
      <c r="E132" s="918"/>
      <c r="F132" s="918"/>
      <c r="G132" s="874" t="s">
        <v>4</v>
      </c>
      <c r="H132" s="873">
        <v>0</v>
      </c>
      <c r="I132" s="873">
        <v>0</v>
      </c>
      <c r="K132" s="1020"/>
    </row>
    <row r="133" spans="1:11" x14ac:dyDescent="0.25">
      <c r="A133" s="968"/>
      <c r="B133" s="919"/>
      <c r="C133" s="923"/>
      <c r="D133" s="919"/>
      <c r="E133" s="918"/>
      <c r="F133" s="918"/>
      <c r="G133" s="874" t="s">
        <v>3</v>
      </c>
      <c r="H133" s="873">
        <v>0</v>
      </c>
      <c r="I133" s="873">
        <v>0</v>
      </c>
    </row>
    <row r="134" spans="1:11" x14ac:dyDescent="0.25">
      <c r="A134" s="968"/>
      <c r="B134" s="919"/>
      <c r="C134" s="923"/>
      <c r="D134" s="919"/>
      <c r="E134" s="918"/>
      <c r="F134" s="918"/>
      <c r="G134" s="874" t="s">
        <v>2</v>
      </c>
      <c r="H134" s="873">
        <v>0</v>
      </c>
      <c r="I134" s="873">
        <v>0</v>
      </c>
    </row>
    <row r="135" spans="1:11" x14ac:dyDescent="0.25">
      <c r="A135" s="968"/>
      <c r="B135" s="919"/>
      <c r="C135" s="920"/>
      <c r="D135" s="919"/>
      <c r="E135" s="918"/>
      <c r="F135" s="918"/>
      <c r="G135" s="874" t="s">
        <v>1</v>
      </c>
      <c r="H135" s="873">
        <v>0</v>
      </c>
      <c r="I135" s="873">
        <v>0</v>
      </c>
    </row>
    <row r="136" spans="1:11" ht="56.25" customHeight="1" x14ac:dyDescent="0.25">
      <c r="A136" s="973"/>
      <c r="B136" s="874" t="s">
        <v>1580</v>
      </c>
      <c r="C136" s="874" t="s">
        <v>21</v>
      </c>
      <c r="D136" s="874" t="s">
        <v>1571</v>
      </c>
      <c r="E136" s="874" t="s">
        <v>98</v>
      </c>
      <c r="F136" s="874" t="s">
        <v>1579</v>
      </c>
      <c r="G136" s="874" t="s">
        <v>10</v>
      </c>
      <c r="H136" s="874" t="s">
        <v>10</v>
      </c>
      <c r="I136" s="873" t="s">
        <v>10</v>
      </c>
    </row>
    <row r="137" spans="1:11" ht="15" customHeight="1" x14ac:dyDescent="0.25">
      <c r="A137" s="968" t="s">
        <v>363</v>
      </c>
      <c r="B137" s="862" t="s">
        <v>1578</v>
      </c>
      <c r="C137" s="871" t="s">
        <v>17</v>
      </c>
      <c r="D137" s="863" t="s">
        <v>1571</v>
      </c>
      <c r="E137" s="927">
        <v>44926</v>
      </c>
      <c r="F137" s="918" t="s">
        <v>23</v>
      </c>
      <c r="G137" s="861" t="s">
        <v>5</v>
      </c>
      <c r="H137" s="860">
        <v>0</v>
      </c>
      <c r="I137" s="860">
        <v>0</v>
      </c>
    </row>
    <row r="138" spans="1:11" x14ac:dyDescent="0.25">
      <c r="A138" s="968"/>
      <c r="B138" s="862"/>
      <c r="C138" s="868"/>
      <c r="D138" s="863"/>
      <c r="E138" s="927"/>
      <c r="F138" s="918"/>
      <c r="G138" s="861" t="s">
        <v>4</v>
      </c>
      <c r="H138" s="860">
        <v>0</v>
      </c>
      <c r="I138" s="860">
        <v>0</v>
      </c>
    </row>
    <row r="139" spans="1:11" x14ac:dyDescent="0.25">
      <c r="A139" s="968"/>
      <c r="B139" s="862"/>
      <c r="C139" s="868"/>
      <c r="D139" s="863"/>
      <c r="E139" s="927"/>
      <c r="F139" s="918"/>
      <c r="G139" s="861" t="s">
        <v>3</v>
      </c>
      <c r="H139" s="860">
        <v>0</v>
      </c>
      <c r="I139" s="860">
        <v>0</v>
      </c>
    </row>
    <row r="140" spans="1:11" x14ac:dyDescent="0.25">
      <c r="A140" s="968"/>
      <c r="B140" s="862"/>
      <c r="C140" s="868"/>
      <c r="D140" s="863"/>
      <c r="E140" s="927"/>
      <c r="F140" s="918"/>
      <c r="G140" s="861" t="s">
        <v>2</v>
      </c>
      <c r="H140" s="860">
        <v>0</v>
      </c>
      <c r="I140" s="860">
        <v>0</v>
      </c>
    </row>
    <row r="141" spans="1:11" ht="18.75" customHeight="1" x14ac:dyDescent="0.25">
      <c r="A141" s="968"/>
      <c r="B141" s="862"/>
      <c r="C141" s="864"/>
      <c r="D141" s="863"/>
      <c r="E141" s="927"/>
      <c r="F141" s="918"/>
      <c r="G141" s="861" t="s">
        <v>1</v>
      </c>
      <c r="H141" s="860">
        <v>0</v>
      </c>
      <c r="I141" s="860">
        <v>0</v>
      </c>
    </row>
    <row r="142" spans="1:11" ht="67.5" customHeight="1" x14ac:dyDescent="0.25">
      <c r="A142" s="973"/>
      <c r="B142" s="861" t="s">
        <v>1577</v>
      </c>
      <c r="C142" s="861" t="s">
        <v>21</v>
      </c>
      <c r="D142" s="905" t="s">
        <v>1571</v>
      </c>
      <c r="E142" s="861" t="s">
        <v>98</v>
      </c>
      <c r="F142" s="874" t="s">
        <v>1576</v>
      </c>
      <c r="G142" s="861" t="s">
        <v>10</v>
      </c>
      <c r="H142" s="861" t="s">
        <v>10</v>
      </c>
      <c r="I142" s="860" t="s">
        <v>10</v>
      </c>
    </row>
    <row r="143" spans="1:11" ht="15.75" customHeight="1" x14ac:dyDescent="0.25">
      <c r="A143" s="968" t="s">
        <v>359</v>
      </c>
      <c r="B143" s="862" t="s">
        <v>1575</v>
      </c>
      <c r="C143" s="871" t="s">
        <v>17</v>
      </c>
      <c r="D143" s="863" t="s">
        <v>1571</v>
      </c>
      <c r="E143" s="927">
        <v>44926</v>
      </c>
      <c r="F143" s="918"/>
      <c r="G143" s="861" t="s">
        <v>5</v>
      </c>
      <c r="H143" s="860">
        <v>0</v>
      </c>
      <c r="I143" s="860">
        <v>0</v>
      </c>
    </row>
    <row r="144" spans="1:11" x14ac:dyDescent="0.25">
      <c r="A144" s="968"/>
      <c r="B144" s="862"/>
      <c r="C144" s="868"/>
      <c r="D144" s="863"/>
      <c r="E144" s="927"/>
      <c r="F144" s="918"/>
      <c r="G144" s="861" t="s">
        <v>4</v>
      </c>
      <c r="H144" s="860">
        <v>0</v>
      </c>
      <c r="I144" s="860">
        <v>0</v>
      </c>
    </row>
    <row r="145" spans="1:12" x14ac:dyDescent="0.25">
      <c r="A145" s="968"/>
      <c r="B145" s="862"/>
      <c r="C145" s="868"/>
      <c r="D145" s="863"/>
      <c r="E145" s="927"/>
      <c r="F145" s="918"/>
      <c r="G145" s="861" t="s">
        <v>3</v>
      </c>
      <c r="H145" s="860">
        <v>0</v>
      </c>
      <c r="I145" s="860">
        <v>0</v>
      </c>
    </row>
    <row r="146" spans="1:12" x14ac:dyDescent="0.25">
      <c r="A146" s="968"/>
      <c r="B146" s="862"/>
      <c r="C146" s="868"/>
      <c r="D146" s="863"/>
      <c r="E146" s="927"/>
      <c r="F146" s="918"/>
      <c r="G146" s="861" t="s">
        <v>2</v>
      </c>
      <c r="H146" s="860">
        <v>0</v>
      </c>
      <c r="I146" s="860">
        <v>0</v>
      </c>
    </row>
    <row r="147" spans="1:12" ht="29.25" customHeight="1" x14ac:dyDescent="0.25">
      <c r="A147" s="968"/>
      <c r="B147" s="862"/>
      <c r="C147" s="864"/>
      <c r="D147" s="863"/>
      <c r="E147" s="927"/>
      <c r="F147" s="918"/>
      <c r="G147" s="861" t="s">
        <v>1</v>
      </c>
      <c r="H147" s="860">
        <v>0</v>
      </c>
      <c r="I147" s="860">
        <v>0</v>
      </c>
    </row>
    <row r="148" spans="1:12" ht="46.5" customHeight="1" x14ac:dyDescent="0.25">
      <c r="A148" s="973"/>
      <c r="B148" s="861" t="s">
        <v>1574</v>
      </c>
      <c r="C148" s="861" t="s">
        <v>17</v>
      </c>
      <c r="D148" s="905" t="s">
        <v>1571</v>
      </c>
      <c r="E148" s="904">
        <v>44926</v>
      </c>
      <c r="F148" s="876" t="s">
        <v>1573</v>
      </c>
      <c r="G148" s="861" t="s">
        <v>10</v>
      </c>
      <c r="H148" s="861" t="s">
        <v>10</v>
      </c>
      <c r="I148" s="860" t="s">
        <v>10</v>
      </c>
    </row>
    <row r="149" spans="1:12" ht="55.5" customHeight="1" x14ac:dyDescent="0.25">
      <c r="A149" s="973"/>
      <c r="B149" s="880" t="s">
        <v>1572</v>
      </c>
      <c r="C149" s="880" t="s">
        <v>17</v>
      </c>
      <c r="D149" s="905" t="s">
        <v>1571</v>
      </c>
      <c r="E149" s="904">
        <v>44926</v>
      </c>
      <c r="F149" s="876" t="s">
        <v>1570</v>
      </c>
      <c r="G149" s="861" t="s">
        <v>10</v>
      </c>
      <c r="H149" s="861" t="s">
        <v>10</v>
      </c>
      <c r="I149" s="860" t="s">
        <v>10</v>
      </c>
    </row>
    <row r="150" spans="1:12" ht="15.75" customHeight="1" x14ac:dyDescent="0.25">
      <c r="A150" s="990">
        <v>5</v>
      </c>
      <c r="B150" s="996" t="s">
        <v>1569</v>
      </c>
      <c r="C150" s="999" t="s">
        <v>10</v>
      </c>
      <c r="D150" s="996" t="s">
        <v>1568</v>
      </c>
      <c r="E150" s="995" t="s">
        <v>10</v>
      </c>
      <c r="F150" s="995" t="s">
        <v>10</v>
      </c>
      <c r="G150" s="986" t="s">
        <v>5</v>
      </c>
      <c r="H150" s="985" t="s">
        <v>23</v>
      </c>
      <c r="I150" s="985" t="s">
        <v>23</v>
      </c>
    </row>
    <row r="151" spans="1:12" x14ac:dyDescent="0.25">
      <c r="A151" s="990"/>
      <c r="B151" s="996"/>
      <c r="C151" s="998"/>
      <c r="D151" s="996"/>
      <c r="E151" s="995"/>
      <c r="F151" s="995"/>
      <c r="G151" s="986" t="s">
        <v>4</v>
      </c>
      <c r="H151" s="985" t="s">
        <v>23</v>
      </c>
      <c r="I151" s="985" t="s">
        <v>23</v>
      </c>
      <c r="L151" s="870"/>
    </row>
    <row r="152" spans="1:12" ht="18" customHeight="1" x14ac:dyDescent="0.25">
      <c r="A152" s="990"/>
      <c r="B152" s="996"/>
      <c r="C152" s="998"/>
      <c r="D152" s="996"/>
      <c r="E152" s="995"/>
      <c r="F152" s="995"/>
      <c r="G152" s="986" t="s">
        <v>3</v>
      </c>
      <c r="H152" s="985" t="s">
        <v>23</v>
      </c>
      <c r="I152" s="985" t="s">
        <v>23</v>
      </c>
    </row>
    <row r="153" spans="1:12" ht="13.5" customHeight="1" x14ac:dyDescent="0.25">
      <c r="A153" s="990"/>
      <c r="B153" s="996"/>
      <c r="C153" s="998"/>
      <c r="D153" s="996"/>
      <c r="E153" s="995"/>
      <c r="F153" s="995"/>
      <c r="G153" s="986" t="s">
        <v>2</v>
      </c>
      <c r="H153" s="985" t="s">
        <v>23</v>
      </c>
      <c r="I153" s="985" t="s">
        <v>23</v>
      </c>
    </row>
    <row r="154" spans="1:12" ht="18.75" customHeight="1" x14ac:dyDescent="0.25">
      <c r="A154" s="990"/>
      <c r="B154" s="996"/>
      <c r="C154" s="997"/>
      <c r="D154" s="996"/>
      <c r="E154" s="995"/>
      <c r="F154" s="995"/>
      <c r="G154" s="986" t="s">
        <v>1</v>
      </c>
      <c r="H154" s="985" t="s">
        <v>23</v>
      </c>
      <c r="I154" s="985" t="s">
        <v>23</v>
      </c>
      <c r="K154" s="1020"/>
      <c r="L154" s="854"/>
    </row>
    <row r="155" spans="1:12" ht="15" customHeight="1" x14ac:dyDescent="0.25">
      <c r="A155" s="968" t="s">
        <v>342</v>
      </c>
      <c r="B155" s="862" t="s">
        <v>1567</v>
      </c>
      <c r="C155" s="871" t="s">
        <v>17</v>
      </c>
      <c r="D155" s="863" t="s">
        <v>1538</v>
      </c>
      <c r="E155" s="927">
        <v>44926</v>
      </c>
      <c r="F155" s="1019"/>
      <c r="G155" s="861" t="s">
        <v>5</v>
      </c>
      <c r="H155" s="860" t="s">
        <v>23</v>
      </c>
      <c r="I155" s="860" t="s">
        <v>23</v>
      </c>
    </row>
    <row r="156" spans="1:12" x14ac:dyDescent="0.25">
      <c r="A156" s="968"/>
      <c r="B156" s="862"/>
      <c r="C156" s="868"/>
      <c r="D156" s="863"/>
      <c r="E156" s="927"/>
      <c r="F156" s="1018"/>
      <c r="G156" s="861" t="s">
        <v>4</v>
      </c>
      <c r="H156" s="860" t="s">
        <v>23</v>
      </c>
      <c r="I156" s="860" t="s">
        <v>23</v>
      </c>
    </row>
    <row r="157" spans="1:12" x14ac:dyDescent="0.25">
      <c r="A157" s="968"/>
      <c r="B157" s="862"/>
      <c r="C157" s="868"/>
      <c r="D157" s="863"/>
      <c r="E157" s="927"/>
      <c r="F157" s="1018"/>
      <c r="G157" s="861" t="s">
        <v>3</v>
      </c>
      <c r="H157" s="860" t="s">
        <v>23</v>
      </c>
      <c r="I157" s="860" t="s">
        <v>23</v>
      </c>
    </row>
    <row r="158" spans="1:12" x14ac:dyDescent="0.25">
      <c r="A158" s="968"/>
      <c r="B158" s="862"/>
      <c r="C158" s="868"/>
      <c r="D158" s="863"/>
      <c r="E158" s="927"/>
      <c r="F158" s="1018"/>
      <c r="G158" s="861" t="s">
        <v>2</v>
      </c>
      <c r="H158" s="860" t="s">
        <v>23</v>
      </c>
      <c r="I158" s="860" t="s">
        <v>23</v>
      </c>
    </row>
    <row r="159" spans="1:12" ht="26.25" customHeight="1" x14ac:dyDescent="0.25">
      <c r="A159" s="968"/>
      <c r="B159" s="862"/>
      <c r="C159" s="864"/>
      <c r="D159" s="863"/>
      <c r="E159" s="927"/>
      <c r="F159" s="1017"/>
      <c r="G159" s="861" t="s">
        <v>1</v>
      </c>
      <c r="H159" s="860" t="s">
        <v>23</v>
      </c>
      <c r="I159" s="860" t="s">
        <v>23</v>
      </c>
    </row>
    <row r="160" spans="1:12" ht="84.75" customHeight="1" x14ac:dyDescent="0.25">
      <c r="A160" s="973"/>
      <c r="B160" s="880" t="s">
        <v>1566</v>
      </c>
      <c r="C160" s="880" t="s">
        <v>21</v>
      </c>
      <c r="D160" s="905" t="s">
        <v>1538</v>
      </c>
      <c r="E160" s="904">
        <v>44926</v>
      </c>
      <c r="F160" s="876" t="s">
        <v>1565</v>
      </c>
      <c r="G160" s="861" t="s">
        <v>10</v>
      </c>
      <c r="H160" s="861" t="s">
        <v>10</v>
      </c>
      <c r="I160" s="860" t="s">
        <v>10</v>
      </c>
    </row>
    <row r="161" spans="1:12" ht="81" customHeight="1" x14ac:dyDescent="0.25">
      <c r="A161" s="973"/>
      <c r="B161" s="861" t="s">
        <v>1564</v>
      </c>
      <c r="C161" s="861" t="s">
        <v>21</v>
      </c>
      <c r="D161" s="905" t="s">
        <v>1563</v>
      </c>
      <c r="E161" s="904">
        <v>44926</v>
      </c>
      <c r="F161" s="876" t="s">
        <v>1562</v>
      </c>
      <c r="G161" s="861" t="s">
        <v>10</v>
      </c>
      <c r="H161" s="861" t="s">
        <v>10</v>
      </c>
      <c r="I161" s="860" t="s">
        <v>10</v>
      </c>
    </row>
    <row r="162" spans="1:12" ht="15" customHeight="1" x14ac:dyDescent="0.25">
      <c r="A162" s="990">
        <v>6</v>
      </c>
      <c r="B162" s="996" t="s">
        <v>1561</v>
      </c>
      <c r="C162" s="999" t="s">
        <v>10</v>
      </c>
      <c r="D162" s="996" t="s">
        <v>1560</v>
      </c>
      <c r="E162" s="995" t="s">
        <v>10</v>
      </c>
      <c r="F162" s="995" t="s">
        <v>10</v>
      </c>
      <c r="G162" s="986" t="s">
        <v>5</v>
      </c>
      <c r="H162" s="985">
        <v>3000</v>
      </c>
      <c r="I162" s="985">
        <v>501.9</v>
      </c>
    </row>
    <row r="163" spans="1:12" x14ac:dyDescent="0.25">
      <c r="A163" s="990"/>
      <c r="B163" s="996"/>
      <c r="C163" s="998"/>
      <c r="D163" s="996"/>
      <c r="E163" s="995"/>
      <c r="F163" s="995"/>
      <c r="G163" s="986" t="s">
        <v>4</v>
      </c>
      <c r="H163" s="985">
        <v>0</v>
      </c>
      <c r="I163" s="985"/>
    </row>
    <row r="164" spans="1:12" x14ac:dyDescent="0.25">
      <c r="A164" s="990"/>
      <c r="B164" s="996"/>
      <c r="C164" s="998"/>
      <c r="D164" s="996"/>
      <c r="E164" s="995"/>
      <c r="F164" s="995"/>
      <c r="G164" s="986" t="s">
        <v>3</v>
      </c>
      <c r="H164" s="985">
        <v>0</v>
      </c>
      <c r="I164" s="985"/>
    </row>
    <row r="165" spans="1:12" x14ac:dyDescent="0.25">
      <c r="A165" s="990"/>
      <c r="B165" s="996"/>
      <c r="C165" s="998"/>
      <c r="D165" s="996"/>
      <c r="E165" s="995"/>
      <c r="F165" s="995"/>
      <c r="G165" s="986" t="s">
        <v>2</v>
      </c>
      <c r="H165" s="985">
        <v>3000</v>
      </c>
      <c r="I165" s="985">
        <v>501.9</v>
      </c>
    </row>
    <row r="166" spans="1:12" ht="45.75" customHeight="1" x14ac:dyDescent="0.25">
      <c r="A166" s="990"/>
      <c r="B166" s="996"/>
      <c r="C166" s="997"/>
      <c r="D166" s="996"/>
      <c r="E166" s="995"/>
      <c r="F166" s="995"/>
      <c r="G166" s="986" t="s">
        <v>1</v>
      </c>
      <c r="H166" s="985">
        <v>0</v>
      </c>
      <c r="I166" s="985"/>
      <c r="L166" s="870"/>
    </row>
    <row r="167" spans="1:12" ht="15" customHeight="1" x14ac:dyDescent="0.25">
      <c r="A167" s="968" t="s">
        <v>328</v>
      </c>
      <c r="B167" s="862" t="s">
        <v>1559</v>
      </c>
      <c r="C167" s="871" t="s">
        <v>17</v>
      </c>
      <c r="D167" s="863" t="s">
        <v>1558</v>
      </c>
      <c r="E167" s="927">
        <v>44926</v>
      </c>
      <c r="F167" s="927"/>
      <c r="G167" s="861" t="s">
        <v>5</v>
      </c>
      <c r="H167" s="873">
        <v>3000</v>
      </c>
      <c r="I167" s="860">
        <v>501.9</v>
      </c>
    </row>
    <row r="168" spans="1:12" x14ac:dyDescent="0.25">
      <c r="A168" s="968"/>
      <c r="B168" s="862"/>
      <c r="C168" s="868"/>
      <c r="D168" s="863"/>
      <c r="E168" s="927"/>
      <c r="F168" s="927"/>
      <c r="G168" s="861" t="s">
        <v>4</v>
      </c>
      <c r="H168" s="860">
        <v>0</v>
      </c>
      <c r="I168" s="860"/>
    </row>
    <row r="169" spans="1:12" x14ac:dyDescent="0.25">
      <c r="A169" s="968"/>
      <c r="B169" s="862"/>
      <c r="C169" s="868"/>
      <c r="D169" s="863"/>
      <c r="E169" s="927"/>
      <c r="F169" s="927"/>
      <c r="G169" s="861" t="s">
        <v>3</v>
      </c>
      <c r="H169" s="860">
        <v>0</v>
      </c>
      <c r="I169" s="860"/>
    </row>
    <row r="170" spans="1:12" x14ac:dyDescent="0.25">
      <c r="A170" s="968"/>
      <c r="B170" s="862"/>
      <c r="C170" s="868"/>
      <c r="D170" s="863"/>
      <c r="E170" s="927"/>
      <c r="F170" s="927"/>
      <c r="G170" s="861" t="s">
        <v>2</v>
      </c>
      <c r="H170" s="873">
        <v>3000</v>
      </c>
      <c r="I170" s="860">
        <v>501.9</v>
      </c>
    </row>
    <row r="171" spans="1:12" ht="47.25" customHeight="1" x14ac:dyDescent="0.25">
      <c r="A171" s="968"/>
      <c r="B171" s="862"/>
      <c r="C171" s="864"/>
      <c r="D171" s="863"/>
      <c r="E171" s="927"/>
      <c r="F171" s="927"/>
      <c r="G171" s="861" t="s">
        <v>1</v>
      </c>
      <c r="H171" s="860">
        <v>0</v>
      </c>
      <c r="I171" s="860"/>
    </row>
    <row r="172" spans="1:12" ht="51.75" customHeight="1" x14ac:dyDescent="0.25">
      <c r="A172" s="973"/>
      <c r="B172" s="861" t="s">
        <v>1557</v>
      </c>
      <c r="C172" s="861" t="s">
        <v>17</v>
      </c>
      <c r="D172" s="905" t="s">
        <v>1208</v>
      </c>
      <c r="E172" s="861" t="s">
        <v>1467</v>
      </c>
      <c r="F172" s="861" t="s">
        <v>1556</v>
      </c>
      <c r="G172" s="861" t="s">
        <v>10</v>
      </c>
      <c r="H172" s="861" t="s">
        <v>10</v>
      </c>
      <c r="I172" s="860" t="s">
        <v>10</v>
      </c>
    </row>
    <row r="173" spans="1:12" ht="15" customHeight="1" x14ac:dyDescent="0.25">
      <c r="A173" s="990">
        <v>7</v>
      </c>
      <c r="B173" s="996" t="s">
        <v>1555</v>
      </c>
      <c r="C173" s="999" t="s">
        <v>10</v>
      </c>
      <c r="D173" s="996" t="s">
        <v>1554</v>
      </c>
      <c r="E173" s="995" t="s">
        <v>10</v>
      </c>
      <c r="F173" s="995" t="s">
        <v>10</v>
      </c>
      <c r="G173" s="986" t="s">
        <v>5</v>
      </c>
      <c r="H173" s="985">
        <v>920</v>
      </c>
      <c r="I173" s="985">
        <v>920</v>
      </c>
    </row>
    <row r="174" spans="1:12" x14ac:dyDescent="0.25">
      <c r="A174" s="990"/>
      <c r="B174" s="996"/>
      <c r="C174" s="998"/>
      <c r="D174" s="996"/>
      <c r="E174" s="995"/>
      <c r="F174" s="995"/>
      <c r="G174" s="986" t="s">
        <v>4</v>
      </c>
      <c r="H174" s="985">
        <v>0</v>
      </c>
      <c r="I174" s="985">
        <v>0</v>
      </c>
    </row>
    <row r="175" spans="1:12" x14ac:dyDescent="0.25">
      <c r="A175" s="990"/>
      <c r="B175" s="996"/>
      <c r="C175" s="998"/>
      <c r="D175" s="996"/>
      <c r="E175" s="995"/>
      <c r="F175" s="995"/>
      <c r="G175" s="986" t="s">
        <v>3</v>
      </c>
      <c r="H175" s="985">
        <v>800</v>
      </c>
      <c r="I175" s="985">
        <v>800</v>
      </c>
    </row>
    <row r="176" spans="1:12" x14ac:dyDescent="0.25">
      <c r="A176" s="990"/>
      <c r="B176" s="996"/>
      <c r="C176" s="998"/>
      <c r="D176" s="996"/>
      <c r="E176" s="995"/>
      <c r="F176" s="995"/>
      <c r="G176" s="986" t="s">
        <v>2</v>
      </c>
      <c r="H176" s="985">
        <v>120</v>
      </c>
      <c r="I176" s="985">
        <v>120</v>
      </c>
    </row>
    <row r="177" spans="1:11" x14ac:dyDescent="0.25">
      <c r="A177" s="990"/>
      <c r="B177" s="996"/>
      <c r="C177" s="997"/>
      <c r="D177" s="996"/>
      <c r="E177" s="995"/>
      <c r="F177" s="995"/>
      <c r="G177" s="986" t="s">
        <v>1</v>
      </c>
      <c r="H177" s="985">
        <v>0</v>
      </c>
      <c r="I177" s="985">
        <v>0</v>
      </c>
    </row>
    <row r="178" spans="1:11" ht="15" customHeight="1" x14ac:dyDescent="0.25">
      <c r="A178" s="971" t="s">
        <v>321</v>
      </c>
      <c r="B178" s="862" t="s">
        <v>1553</v>
      </c>
      <c r="C178" s="871" t="s">
        <v>17</v>
      </c>
      <c r="D178" s="863" t="s">
        <v>1550</v>
      </c>
      <c r="E178" s="927">
        <v>44926</v>
      </c>
      <c r="F178" s="927" t="s">
        <v>1552</v>
      </c>
      <c r="G178" s="861" t="s">
        <v>5</v>
      </c>
      <c r="H178" s="860">
        <v>920</v>
      </c>
      <c r="I178" s="860">
        <v>920</v>
      </c>
    </row>
    <row r="179" spans="1:11" x14ac:dyDescent="0.25">
      <c r="A179" s="970"/>
      <c r="B179" s="862"/>
      <c r="C179" s="868"/>
      <c r="D179" s="863"/>
      <c r="E179" s="927"/>
      <c r="F179" s="927"/>
      <c r="G179" s="861" t="s">
        <v>4</v>
      </c>
      <c r="H179" s="860">
        <v>0</v>
      </c>
      <c r="I179" s="860">
        <v>0</v>
      </c>
    </row>
    <row r="180" spans="1:11" x14ac:dyDescent="0.25">
      <c r="A180" s="970"/>
      <c r="B180" s="862"/>
      <c r="C180" s="868"/>
      <c r="D180" s="863"/>
      <c r="E180" s="927"/>
      <c r="F180" s="927"/>
      <c r="G180" s="861" t="s">
        <v>3</v>
      </c>
      <c r="H180" s="860">
        <v>800</v>
      </c>
      <c r="I180" s="860">
        <v>800</v>
      </c>
    </row>
    <row r="181" spans="1:11" x14ac:dyDescent="0.25">
      <c r="A181" s="970"/>
      <c r="B181" s="862"/>
      <c r="C181" s="868"/>
      <c r="D181" s="863"/>
      <c r="E181" s="927"/>
      <c r="F181" s="927"/>
      <c r="G181" s="861" t="s">
        <v>2</v>
      </c>
      <c r="H181" s="860">
        <v>120</v>
      </c>
      <c r="I181" s="860">
        <v>120</v>
      </c>
    </row>
    <row r="182" spans="1:11" ht="56.25" customHeight="1" x14ac:dyDescent="0.25">
      <c r="A182" s="969"/>
      <c r="B182" s="862"/>
      <c r="C182" s="864"/>
      <c r="D182" s="863"/>
      <c r="E182" s="927"/>
      <c r="F182" s="927"/>
      <c r="G182" s="861" t="s">
        <v>1</v>
      </c>
      <c r="H182" s="860">
        <v>0</v>
      </c>
      <c r="I182" s="860">
        <v>0</v>
      </c>
    </row>
    <row r="183" spans="1:11" ht="134.25" customHeight="1" outlineLevel="1" x14ac:dyDescent="0.25">
      <c r="A183" s="973"/>
      <c r="B183" s="861" t="s">
        <v>1551</v>
      </c>
      <c r="C183" s="861" t="s">
        <v>21</v>
      </c>
      <c r="D183" s="905" t="s">
        <v>1550</v>
      </c>
      <c r="E183" s="904">
        <v>44926</v>
      </c>
      <c r="F183" s="904" t="s">
        <v>1549</v>
      </c>
      <c r="G183" s="861" t="s">
        <v>10</v>
      </c>
      <c r="H183" s="861" t="s">
        <v>10</v>
      </c>
      <c r="I183" s="860" t="s">
        <v>10</v>
      </c>
      <c r="K183" s="870"/>
    </row>
    <row r="184" spans="1:11" ht="15" customHeight="1" outlineLevel="1" x14ac:dyDescent="0.25">
      <c r="A184" s="990">
        <v>8</v>
      </c>
      <c r="B184" s="996" t="s">
        <v>1548</v>
      </c>
      <c r="C184" s="999" t="s">
        <v>10</v>
      </c>
      <c r="D184" s="996" t="s">
        <v>1547</v>
      </c>
      <c r="E184" s="995" t="s">
        <v>10</v>
      </c>
      <c r="F184" s="1016" t="s">
        <v>642</v>
      </c>
      <c r="G184" s="986" t="s">
        <v>5</v>
      </c>
      <c r="H184" s="985">
        <v>16128.7</v>
      </c>
      <c r="I184" s="985">
        <v>12415.1</v>
      </c>
    </row>
    <row r="185" spans="1:11" ht="18.75" customHeight="1" outlineLevel="1" x14ac:dyDescent="0.25">
      <c r="A185" s="990"/>
      <c r="B185" s="996"/>
      <c r="C185" s="998"/>
      <c r="D185" s="996"/>
      <c r="E185" s="995"/>
      <c r="F185" s="1015"/>
      <c r="G185" s="986" t="s">
        <v>4</v>
      </c>
      <c r="H185" s="985">
        <v>0</v>
      </c>
      <c r="I185" s="985"/>
    </row>
    <row r="186" spans="1:11" ht="16.5" customHeight="1" outlineLevel="1" x14ac:dyDescent="0.25">
      <c r="A186" s="990"/>
      <c r="B186" s="996"/>
      <c r="C186" s="998"/>
      <c r="D186" s="996"/>
      <c r="E186" s="995"/>
      <c r="F186" s="1015"/>
      <c r="G186" s="986" t="s">
        <v>3</v>
      </c>
      <c r="H186" s="985">
        <v>0</v>
      </c>
      <c r="I186" s="985"/>
    </row>
    <row r="187" spans="1:11" ht="12" customHeight="1" outlineLevel="1" x14ac:dyDescent="0.25">
      <c r="A187" s="990"/>
      <c r="B187" s="996"/>
      <c r="C187" s="998"/>
      <c r="D187" s="996"/>
      <c r="E187" s="995"/>
      <c r="F187" s="1015"/>
      <c r="G187" s="986" t="s">
        <v>2</v>
      </c>
      <c r="H187" s="985">
        <v>16128.7</v>
      </c>
      <c r="I187" s="985">
        <v>12415.1</v>
      </c>
    </row>
    <row r="188" spans="1:11" ht="104.25" customHeight="1" outlineLevel="1" x14ac:dyDescent="0.25">
      <c r="A188" s="990"/>
      <c r="B188" s="996"/>
      <c r="C188" s="997"/>
      <c r="D188" s="996"/>
      <c r="E188" s="995"/>
      <c r="F188" s="1014"/>
      <c r="G188" s="986" t="s">
        <v>1</v>
      </c>
      <c r="H188" s="986" t="s">
        <v>23</v>
      </c>
      <c r="I188" s="985">
        <v>0</v>
      </c>
    </row>
    <row r="189" spans="1:11" ht="15" customHeight="1" outlineLevel="1" x14ac:dyDescent="0.25">
      <c r="A189" s="968" t="s">
        <v>306</v>
      </c>
      <c r="B189" s="862" t="s">
        <v>1546</v>
      </c>
      <c r="C189" s="871" t="s">
        <v>17</v>
      </c>
      <c r="D189" s="863" t="s">
        <v>1531</v>
      </c>
      <c r="E189" s="927">
        <v>44926</v>
      </c>
      <c r="F189" s="918"/>
      <c r="G189" s="861" t="s">
        <v>5</v>
      </c>
      <c r="H189" s="860">
        <v>16128.7</v>
      </c>
      <c r="I189" s="860">
        <v>12415.1</v>
      </c>
    </row>
    <row r="190" spans="1:11" outlineLevel="1" x14ac:dyDescent="0.25">
      <c r="A190" s="968"/>
      <c r="B190" s="862"/>
      <c r="C190" s="868"/>
      <c r="D190" s="863"/>
      <c r="E190" s="927"/>
      <c r="F190" s="918"/>
      <c r="G190" s="861" t="s">
        <v>4</v>
      </c>
      <c r="H190" s="860">
        <v>0</v>
      </c>
      <c r="I190" s="860"/>
    </row>
    <row r="191" spans="1:11" outlineLevel="1" x14ac:dyDescent="0.25">
      <c r="A191" s="968"/>
      <c r="B191" s="862"/>
      <c r="C191" s="868"/>
      <c r="D191" s="863"/>
      <c r="E191" s="927"/>
      <c r="F191" s="918"/>
      <c r="G191" s="861" t="s">
        <v>3</v>
      </c>
      <c r="H191" s="860">
        <v>0</v>
      </c>
      <c r="I191" s="860"/>
    </row>
    <row r="192" spans="1:11" outlineLevel="1" x14ac:dyDescent="0.25">
      <c r="A192" s="968"/>
      <c r="B192" s="862"/>
      <c r="C192" s="868"/>
      <c r="D192" s="863"/>
      <c r="E192" s="927"/>
      <c r="F192" s="918"/>
      <c r="G192" s="861" t="s">
        <v>2</v>
      </c>
      <c r="H192" s="860">
        <v>16128.7</v>
      </c>
      <c r="I192" s="860">
        <v>12415.1</v>
      </c>
    </row>
    <row r="193" spans="1:12" ht="21.75" customHeight="1" outlineLevel="1" x14ac:dyDescent="0.25">
      <c r="A193" s="968"/>
      <c r="B193" s="862"/>
      <c r="C193" s="864"/>
      <c r="D193" s="863"/>
      <c r="E193" s="927"/>
      <c r="F193" s="918"/>
      <c r="G193" s="861" t="s">
        <v>1</v>
      </c>
      <c r="H193" s="860">
        <v>0</v>
      </c>
      <c r="I193" s="860"/>
    </row>
    <row r="194" spans="1:12" ht="45.75" customHeight="1" outlineLevel="1" x14ac:dyDescent="0.25">
      <c r="A194" s="973"/>
      <c r="B194" s="861" t="s">
        <v>1545</v>
      </c>
      <c r="C194" s="861" t="s">
        <v>21</v>
      </c>
      <c r="D194" s="905" t="s">
        <v>1544</v>
      </c>
      <c r="E194" s="861" t="s">
        <v>1522</v>
      </c>
      <c r="F194" s="880" t="s">
        <v>1543</v>
      </c>
      <c r="G194" s="861" t="s">
        <v>10</v>
      </c>
      <c r="H194" s="860" t="s">
        <v>10</v>
      </c>
      <c r="I194" s="860" t="s">
        <v>10</v>
      </c>
    </row>
    <row r="195" spans="1:12" ht="35.25" customHeight="1" outlineLevel="1" x14ac:dyDescent="0.25">
      <c r="A195" s="973"/>
      <c r="B195" s="861" t="s">
        <v>1542</v>
      </c>
      <c r="C195" s="861" t="s">
        <v>17</v>
      </c>
      <c r="D195" s="905" t="s">
        <v>1529</v>
      </c>
      <c r="E195" s="861" t="s">
        <v>1541</v>
      </c>
      <c r="F195" s="874" t="s">
        <v>1540</v>
      </c>
      <c r="G195" s="861" t="s">
        <v>10</v>
      </c>
      <c r="H195" s="860" t="s">
        <v>10</v>
      </c>
      <c r="I195" s="860" t="s">
        <v>10</v>
      </c>
    </row>
    <row r="196" spans="1:12" ht="15" customHeight="1" outlineLevel="1" x14ac:dyDescent="0.25">
      <c r="A196" s="968" t="s">
        <v>301</v>
      </c>
      <c r="B196" s="862" t="s">
        <v>1539</v>
      </c>
      <c r="C196" s="871" t="s">
        <v>17</v>
      </c>
      <c r="D196" s="863" t="s">
        <v>1538</v>
      </c>
      <c r="E196" s="927">
        <v>44926</v>
      </c>
      <c r="F196" s="918"/>
      <c r="G196" s="861" t="s">
        <v>5</v>
      </c>
      <c r="H196" s="860">
        <v>0</v>
      </c>
      <c r="I196" s="860"/>
    </row>
    <row r="197" spans="1:12" outlineLevel="1" x14ac:dyDescent="0.25">
      <c r="A197" s="968"/>
      <c r="B197" s="862"/>
      <c r="C197" s="868"/>
      <c r="D197" s="863"/>
      <c r="E197" s="927"/>
      <c r="F197" s="918"/>
      <c r="G197" s="861" t="s">
        <v>4</v>
      </c>
      <c r="H197" s="860">
        <v>0</v>
      </c>
      <c r="I197" s="860"/>
      <c r="L197" s="870"/>
    </row>
    <row r="198" spans="1:12" ht="22.5" customHeight="1" outlineLevel="1" x14ac:dyDescent="0.25">
      <c r="A198" s="968"/>
      <c r="B198" s="862"/>
      <c r="C198" s="868"/>
      <c r="D198" s="863"/>
      <c r="E198" s="927"/>
      <c r="F198" s="918"/>
      <c r="G198" s="861" t="s">
        <v>3</v>
      </c>
      <c r="H198" s="860">
        <v>0</v>
      </c>
      <c r="I198" s="860"/>
    </row>
    <row r="199" spans="1:12" ht="17.25" customHeight="1" outlineLevel="1" x14ac:dyDescent="0.25">
      <c r="A199" s="968"/>
      <c r="B199" s="862"/>
      <c r="C199" s="868"/>
      <c r="D199" s="863"/>
      <c r="E199" s="927"/>
      <c r="F199" s="918"/>
      <c r="G199" s="861" t="s">
        <v>2</v>
      </c>
      <c r="H199" s="860">
        <v>0</v>
      </c>
      <c r="I199" s="860"/>
    </row>
    <row r="200" spans="1:12" ht="35.25" customHeight="1" outlineLevel="1" x14ac:dyDescent="0.25">
      <c r="A200" s="968"/>
      <c r="B200" s="862"/>
      <c r="C200" s="864"/>
      <c r="D200" s="863"/>
      <c r="E200" s="927"/>
      <c r="F200" s="918"/>
      <c r="G200" s="861" t="s">
        <v>1</v>
      </c>
      <c r="H200" s="860">
        <v>0</v>
      </c>
      <c r="I200" s="860"/>
    </row>
    <row r="201" spans="1:12" ht="133.5" customHeight="1" outlineLevel="1" x14ac:dyDescent="0.25">
      <c r="A201" s="973"/>
      <c r="B201" s="951" t="s">
        <v>1537</v>
      </c>
      <c r="C201" s="951" t="s">
        <v>21</v>
      </c>
      <c r="D201" s="905" t="s">
        <v>1527</v>
      </c>
      <c r="E201" s="904">
        <v>44926</v>
      </c>
      <c r="F201" s="876" t="s">
        <v>1536</v>
      </c>
      <c r="G201" s="861" t="s">
        <v>10</v>
      </c>
      <c r="H201" s="860" t="s">
        <v>10</v>
      </c>
      <c r="I201" s="860" t="s">
        <v>10</v>
      </c>
    </row>
    <row r="202" spans="1:12" ht="62.25" customHeight="1" outlineLevel="1" x14ac:dyDescent="0.25">
      <c r="A202" s="973"/>
      <c r="B202" s="951" t="s">
        <v>1535</v>
      </c>
      <c r="C202" s="951" t="s">
        <v>21</v>
      </c>
      <c r="D202" s="905" t="s">
        <v>1527</v>
      </c>
      <c r="E202" s="904">
        <v>44926</v>
      </c>
      <c r="F202" s="876" t="s">
        <v>1534</v>
      </c>
      <c r="G202" s="861" t="s">
        <v>10</v>
      </c>
      <c r="H202" s="860" t="s">
        <v>10</v>
      </c>
      <c r="I202" s="860" t="s">
        <v>10</v>
      </c>
    </row>
    <row r="203" spans="1:12" ht="15" customHeight="1" outlineLevel="1" x14ac:dyDescent="0.25">
      <c r="A203" s="990">
        <v>10</v>
      </c>
      <c r="B203" s="996" t="s">
        <v>1533</v>
      </c>
      <c r="C203" s="999" t="s">
        <v>10</v>
      </c>
      <c r="D203" s="996" t="s">
        <v>1527</v>
      </c>
      <c r="E203" s="995" t="s">
        <v>10</v>
      </c>
      <c r="F203" s="995" t="s">
        <v>10</v>
      </c>
      <c r="G203" s="986" t="s">
        <v>5</v>
      </c>
      <c r="H203" s="985">
        <v>150</v>
      </c>
      <c r="I203" s="985">
        <v>150</v>
      </c>
    </row>
    <row r="204" spans="1:12" outlineLevel="1" x14ac:dyDescent="0.25">
      <c r="A204" s="990"/>
      <c r="B204" s="996"/>
      <c r="C204" s="998"/>
      <c r="D204" s="996"/>
      <c r="E204" s="995"/>
      <c r="F204" s="995"/>
      <c r="G204" s="986" t="s">
        <v>4</v>
      </c>
      <c r="H204" s="985">
        <v>0</v>
      </c>
      <c r="I204" s="985"/>
    </row>
    <row r="205" spans="1:12" outlineLevel="1" x14ac:dyDescent="0.25">
      <c r="A205" s="990"/>
      <c r="B205" s="996"/>
      <c r="C205" s="998"/>
      <c r="D205" s="996"/>
      <c r="E205" s="995"/>
      <c r="F205" s="995"/>
      <c r="G205" s="986" t="s">
        <v>3</v>
      </c>
      <c r="H205" s="985">
        <v>0</v>
      </c>
      <c r="I205" s="985"/>
    </row>
    <row r="206" spans="1:12" outlineLevel="1" x14ac:dyDescent="0.25">
      <c r="A206" s="990"/>
      <c r="B206" s="996"/>
      <c r="C206" s="998"/>
      <c r="D206" s="996"/>
      <c r="E206" s="995"/>
      <c r="F206" s="995"/>
      <c r="G206" s="986" t="s">
        <v>2</v>
      </c>
      <c r="H206" s="985">
        <v>150</v>
      </c>
      <c r="I206" s="985">
        <v>150</v>
      </c>
    </row>
    <row r="207" spans="1:12" ht="15" customHeight="1" outlineLevel="1" x14ac:dyDescent="0.25">
      <c r="A207" s="990"/>
      <c r="B207" s="996"/>
      <c r="C207" s="997"/>
      <c r="D207" s="996"/>
      <c r="E207" s="995"/>
      <c r="F207" s="995"/>
      <c r="G207" s="986" t="s">
        <v>1</v>
      </c>
      <c r="H207" s="985">
        <v>0</v>
      </c>
      <c r="I207" s="985"/>
      <c r="K207" s="870"/>
      <c r="L207" s="854"/>
    </row>
    <row r="208" spans="1:12" ht="15" customHeight="1" outlineLevel="1" x14ac:dyDescent="0.25">
      <c r="A208" s="968" t="s">
        <v>1206</v>
      </c>
      <c r="B208" s="862" t="s">
        <v>1532</v>
      </c>
      <c r="C208" s="871" t="s">
        <v>17</v>
      </c>
      <c r="D208" s="863" t="s">
        <v>1531</v>
      </c>
      <c r="E208" s="927">
        <v>44926</v>
      </c>
      <c r="F208" s="927"/>
      <c r="G208" s="861" t="s">
        <v>5</v>
      </c>
      <c r="H208" s="860">
        <v>150</v>
      </c>
      <c r="I208" s="860">
        <v>150</v>
      </c>
    </row>
    <row r="209" spans="1:9" outlineLevel="1" x14ac:dyDescent="0.25">
      <c r="A209" s="968"/>
      <c r="B209" s="862"/>
      <c r="C209" s="868"/>
      <c r="D209" s="863"/>
      <c r="E209" s="927"/>
      <c r="F209" s="927"/>
      <c r="G209" s="861" t="s">
        <v>4</v>
      </c>
      <c r="H209" s="860">
        <v>0</v>
      </c>
      <c r="I209" s="860"/>
    </row>
    <row r="210" spans="1:9" outlineLevel="1" x14ac:dyDescent="0.25">
      <c r="A210" s="968"/>
      <c r="B210" s="862"/>
      <c r="C210" s="868"/>
      <c r="D210" s="863"/>
      <c r="E210" s="927"/>
      <c r="F210" s="927"/>
      <c r="G210" s="861" t="s">
        <v>3</v>
      </c>
      <c r="H210" s="860">
        <v>0</v>
      </c>
      <c r="I210" s="860"/>
    </row>
    <row r="211" spans="1:9" outlineLevel="1" x14ac:dyDescent="0.25">
      <c r="A211" s="968"/>
      <c r="B211" s="862"/>
      <c r="C211" s="868"/>
      <c r="D211" s="863"/>
      <c r="E211" s="927"/>
      <c r="F211" s="927"/>
      <c r="G211" s="861" t="s">
        <v>2</v>
      </c>
      <c r="H211" s="860">
        <v>150</v>
      </c>
      <c r="I211" s="860">
        <v>150</v>
      </c>
    </row>
    <row r="212" spans="1:9" ht="18" customHeight="1" outlineLevel="1" x14ac:dyDescent="0.25">
      <c r="A212" s="968"/>
      <c r="B212" s="862"/>
      <c r="C212" s="864"/>
      <c r="D212" s="863"/>
      <c r="E212" s="927"/>
      <c r="F212" s="927"/>
      <c r="G212" s="861" t="s">
        <v>1</v>
      </c>
      <c r="H212" s="860">
        <v>0</v>
      </c>
      <c r="I212" s="860"/>
    </row>
    <row r="213" spans="1:9" ht="46.5" customHeight="1" outlineLevel="1" x14ac:dyDescent="0.25">
      <c r="A213" s="973"/>
      <c r="B213" s="861" t="s">
        <v>1530</v>
      </c>
      <c r="C213" s="861" t="s">
        <v>21</v>
      </c>
      <c r="D213" s="905" t="s">
        <v>1529</v>
      </c>
      <c r="E213" s="861" t="s">
        <v>1522</v>
      </c>
      <c r="F213" s="880" t="s">
        <v>1521</v>
      </c>
      <c r="G213" s="861" t="s">
        <v>10</v>
      </c>
      <c r="H213" s="860" t="s">
        <v>10</v>
      </c>
      <c r="I213" s="860" t="s">
        <v>10</v>
      </c>
    </row>
    <row r="214" spans="1:9" outlineLevel="1" x14ac:dyDescent="0.25">
      <c r="A214" s="971">
        <v>11</v>
      </c>
      <c r="B214" s="1011" t="s">
        <v>1528</v>
      </c>
      <c r="C214" s="1011"/>
      <c r="D214" s="1011" t="s">
        <v>1527</v>
      </c>
      <c r="E214" s="1011" t="s">
        <v>10</v>
      </c>
      <c r="F214" s="1011" t="s">
        <v>10</v>
      </c>
      <c r="G214" s="1010" t="s">
        <v>5</v>
      </c>
      <c r="H214" s="1009"/>
      <c r="I214" s="1009"/>
    </row>
    <row r="215" spans="1:9" outlineLevel="1" x14ac:dyDescent="0.25">
      <c r="A215" s="970"/>
      <c r="B215" s="1011"/>
      <c r="C215" s="1011"/>
      <c r="D215" s="1011"/>
      <c r="E215" s="1011"/>
      <c r="F215" s="1011"/>
      <c r="G215" s="1010" t="s">
        <v>4</v>
      </c>
      <c r="H215" s="1013"/>
      <c r="I215" s="1012"/>
    </row>
    <row r="216" spans="1:9" outlineLevel="1" x14ac:dyDescent="0.25">
      <c r="A216" s="970"/>
      <c r="B216" s="1011"/>
      <c r="C216" s="1011"/>
      <c r="D216" s="1011"/>
      <c r="E216" s="1011"/>
      <c r="F216" s="1011"/>
      <c r="G216" s="1010" t="s">
        <v>3</v>
      </c>
      <c r="H216" s="1013"/>
      <c r="I216" s="1012"/>
    </row>
    <row r="217" spans="1:9" outlineLevel="1" x14ac:dyDescent="0.25">
      <c r="A217" s="970"/>
      <c r="B217" s="1011"/>
      <c r="C217" s="1011"/>
      <c r="D217" s="1011"/>
      <c r="E217" s="1011"/>
      <c r="F217" s="1011"/>
      <c r="G217" s="1010" t="s">
        <v>2</v>
      </c>
      <c r="H217" s="1009"/>
      <c r="I217" s="1009"/>
    </row>
    <row r="218" spans="1:9" outlineLevel="1" x14ac:dyDescent="0.25">
      <c r="A218" s="969"/>
      <c r="B218" s="1011"/>
      <c r="C218" s="1011"/>
      <c r="D218" s="1011"/>
      <c r="E218" s="1011"/>
      <c r="F218" s="1011"/>
      <c r="G218" s="1010" t="s">
        <v>1</v>
      </c>
      <c r="H218" s="1009"/>
      <c r="I218" s="1009"/>
    </row>
    <row r="219" spans="1:9" outlineLevel="1" x14ac:dyDescent="0.25">
      <c r="A219" s="968"/>
      <c r="B219" s="862" t="s">
        <v>1526</v>
      </c>
      <c r="C219" s="862"/>
      <c r="D219" s="863" t="s">
        <v>1525</v>
      </c>
      <c r="E219" s="927">
        <v>44926</v>
      </c>
      <c r="F219" s="938"/>
      <c r="G219" s="861" t="s">
        <v>5</v>
      </c>
      <c r="H219" s="860"/>
      <c r="I219" s="860"/>
    </row>
    <row r="220" spans="1:9" outlineLevel="1" x14ac:dyDescent="0.25">
      <c r="A220" s="968"/>
      <c r="B220" s="862"/>
      <c r="C220" s="862"/>
      <c r="D220" s="863"/>
      <c r="E220" s="927"/>
      <c r="F220" s="938"/>
      <c r="G220" s="861" t="s">
        <v>4</v>
      </c>
      <c r="H220" s="860"/>
      <c r="I220" s="860"/>
    </row>
    <row r="221" spans="1:9" outlineLevel="1" x14ac:dyDescent="0.25">
      <c r="A221" s="968"/>
      <c r="B221" s="862"/>
      <c r="C221" s="862"/>
      <c r="D221" s="863"/>
      <c r="E221" s="927"/>
      <c r="F221" s="938"/>
      <c r="G221" s="861" t="s">
        <v>3</v>
      </c>
      <c r="H221" s="860"/>
      <c r="I221" s="860"/>
    </row>
    <row r="222" spans="1:9" outlineLevel="1" x14ac:dyDescent="0.25">
      <c r="A222" s="968"/>
      <c r="B222" s="862"/>
      <c r="C222" s="862"/>
      <c r="D222" s="863"/>
      <c r="E222" s="927"/>
      <c r="F222" s="938"/>
      <c r="G222" s="861" t="s">
        <v>2</v>
      </c>
      <c r="H222" s="1008"/>
      <c r="I222" s="1007"/>
    </row>
    <row r="223" spans="1:9" outlineLevel="1" x14ac:dyDescent="0.25">
      <c r="A223" s="968"/>
      <c r="B223" s="862"/>
      <c r="C223" s="862"/>
      <c r="D223" s="863"/>
      <c r="E223" s="927"/>
      <c r="F223" s="938"/>
      <c r="G223" s="861" t="s">
        <v>1</v>
      </c>
      <c r="H223" s="860"/>
      <c r="I223" s="860"/>
    </row>
    <row r="224" spans="1:9" ht="46.5" customHeight="1" outlineLevel="1" x14ac:dyDescent="0.25">
      <c r="A224" s="973"/>
      <c r="B224" s="861" t="s">
        <v>1524</v>
      </c>
      <c r="C224" s="1006" t="s">
        <v>21</v>
      </c>
      <c r="D224" s="905" t="s">
        <v>1523</v>
      </c>
      <c r="E224" s="904" t="s">
        <v>1522</v>
      </c>
      <c r="F224" s="880" t="s">
        <v>1521</v>
      </c>
      <c r="G224" s="861" t="s">
        <v>10</v>
      </c>
      <c r="H224" s="860" t="s">
        <v>10</v>
      </c>
      <c r="I224" s="860" t="s">
        <v>10</v>
      </c>
    </row>
    <row r="225" spans="1:9" ht="15" customHeight="1" outlineLevel="1" x14ac:dyDescent="0.25">
      <c r="A225" s="990">
        <v>11</v>
      </c>
      <c r="B225" s="996" t="s">
        <v>1520</v>
      </c>
      <c r="C225" s="999" t="s">
        <v>10</v>
      </c>
      <c r="D225" s="996" t="s">
        <v>1506</v>
      </c>
      <c r="E225" s="995" t="s">
        <v>10</v>
      </c>
      <c r="F225" s="995" t="s">
        <v>10</v>
      </c>
      <c r="G225" s="986" t="s">
        <v>5</v>
      </c>
      <c r="H225" s="985">
        <v>65</v>
      </c>
      <c r="I225" s="1005">
        <v>16.2</v>
      </c>
    </row>
    <row r="226" spans="1:9" outlineLevel="1" x14ac:dyDescent="0.25">
      <c r="A226" s="990"/>
      <c r="B226" s="996"/>
      <c r="C226" s="998"/>
      <c r="D226" s="996"/>
      <c r="E226" s="995"/>
      <c r="F226" s="995"/>
      <c r="G226" s="986" t="s">
        <v>4</v>
      </c>
      <c r="H226" s="985">
        <v>0</v>
      </c>
      <c r="I226" s="985"/>
    </row>
    <row r="227" spans="1:9" outlineLevel="1" x14ac:dyDescent="0.25">
      <c r="A227" s="990"/>
      <c r="B227" s="996"/>
      <c r="C227" s="998"/>
      <c r="D227" s="996"/>
      <c r="E227" s="995"/>
      <c r="F227" s="995"/>
      <c r="G227" s="986" t="s">
        <v>3</v>
      </c>
      <c r="H227" s="985">
        <v>0</v>
      </c>
      <c r="I227" s="985"/>
    </row>
    <row r="228" spans="1:9" outlineLevel="1" x14ac:dyDescent="0.25">
      <c r="A228" s="990"/>
      <c r="B228" s="996"/>
      <c r="C228" s="998"/>
      <c r="D228" s="996"/>
      <c r="E228" s="995"/>
      <c r="F228" s="995"/>
      <c r="G228" s="986" t="s">
        <v>2</v>
      </c>
      <c r="H228" s="985">
        <v>65</v>
      </c>
      <c r="I228" s="1005">
        <v>16.2</v>
      </c>
    </row>
    <row r="229" spans="1:9" outlineLevel="1" x14ac:dyDescent="0.25">
      <c r="A229" s="990"/>
      <c r="B229" s="996"/>
      <c r="C229" s="997"/>
      <c r="D229" s="996"/>
      <c r="E229" s="995"/>
      <c r="F229" s="995"/>
      <c r="G229" s="986" t="s">
        <v>1</v>
      </c>
      <c r="H229" s="985">
        <v>0</v>
      </c>
      <c r="I229" s="985"/>
    </row>
    <row r="230" spans="1:9" ht="15" customHeight="1" outlineLevel="1" x14ac:dyDescent="0.25">
      <c r="A230" s="968" t="s">
        <v>1198</v>
      </c>
      <c r="B230" s="862" t="s">
        <v>1519</v>
      </c>
      <c r="C230" s="871" t="s">
        <v>17</v>
      </c>
      <c r="D230" s="863" t="s">
        <v>1512</v>
      </c>
      <c r="E230" s="927" t="s">
        <v>10</v>
      </c>
      <c r="F230" s="927"/>
      <c r="G230" s="861" t="s">
        <v>5</v>
      </c>
      <c r="H230" s="860">
        <v>0</v>
      </c>
      <c r="I230" s="860">
        <v>0</v>
      </c>
    </row>
    <row r="231" spans="1:9" outlineLevel="1" x14ac:dyDescent="0.25">
      <c r="A231" s="968"/>
      <c r="B231" s="862"/>
      <c r="C231" s="868"/>
      <c r="D231" s="863"/>
      <c r="E231" s="927"/>
      <c r="F231" s="927"/>
      <c r="G231" s="861" t="s">
        <v>4</v>
      </c>
      <c r="H231" s="860">
        <v>0</v>
      </c>
      <c r="I231" s="860"/>
    </row>
    <row r="232" spans="1:9" outlineLevel="1" x14ac:dyDescent="0.25">
      <c r="A232" s="968"/>
      <c r="B232" s="862"/>
      <c r="C232" s="868"/>
      <c r="D232" s="863"/>
      <c r="E232" s="927"/>
      <c r="F232" s="927"/>
      <c r="G232" s="861" t="s">
        <v>3</v>
      </c>
      <c r="H232" s="860">
        <v>0</v>
      </c>
      <c r="I232" s="860"/>
    </row>
    <row r="233" spans="1:9" outlineLevel="1" x14ac:dyDescent="0.25">
      <c r="A233" s="968"/>
      <c r="B233" s="862"/>
      <c r="C233" s="868"/>
      <c r="D233" s="863"/>
      <c r="E233" s="927"/>
      <c r="F233" s="927"/>
      <c r="G233" s="861" t="s">
        <v>2</v>
      </c>
      <c r="H233" s="860">
        <v>0</v>
      </c>
      <c r="I233" s="860">
        <v>0</v>
      </c>
    </row>
    <row r="234" spans="1:9" ht="20.25" customHeight="1" outlineLevel="1" x14ac:dyDescent="0.25">
      <c r="A234" s="968"/>
      <c r="B234" s="862"/>
      <c r="C234" s="864"/>
      <c r="D234" s="863"/>
      <c r="E234" s="927"/>
      <c r="F234" s="927"/>
      <c r="G234" s="861" t="s">
        <v>1</v>
      </c>
      <c r="H234" s="860">
        <v>0</v>
      </c>
      <c r="I234" s="860"/>
    </row>
    <row r="235" spans="1:9" ht="71.25" customHeight="1" outlineLevel="1" x14ac:dyDescent="0.25">
      <c r="A235" s="973"/>
      <c r="B235" s="861" t="s">
        <v>1518</v>
      </c>
      <c r="C235" s="861" t="s">
        <v>21</v>
      </c>
      <c r="D235" s="905" t="s">
        <v>1512</v>
      </c>
      <c r="E235" s="904" t="s">
        <v>98</v>
      </c>
      <c r="F235" s="904" t="s">
        <v>1517</v>
      </c>
      <c r="G235" s="861" t="s">
        <v>10</v>
      </c>
      <c r="H235" s="860" t="s">
        <v>10</v>
      </c>
      <c r="I235" s="860" t="s">
        <v>10</v>
      </c>
    </row>
    <row r="236" spans="1:9" ht="78.75" customHeight="1" outlineLevel="1" x14ac:dyDescent="0.25">
      <c r="A236" s="973" t="s">
        <v>1516</v>
      </c>
      <c r="B236" s="861" t="s">
        <v>1515</v>
      </c>
      <c r="C236" s="861" t="s">
        <v>17</v>
      </c>
      <c r="D236" s="905" t="s">
        <v>1514</v>
      </c>
      <c r="E236" s="904">
        <v>44926</v>
      </c>
      <c r="F236" s="904"/>
      <c r="G236" s="861" t="s">
        <v>10</v>
      </c>
      <c r="H236" s="860" t="s">
        <v>10</v>
      </c>
      <c r="I236" s="860" t="s">
        <v>10</v>
      </c>
    </row>
    <row r="237" spans="1:9" ht="109.5" customHeight="1" outlineLevel="1" x14ac:dyDescent="0.25">
      <c r="A237" s="973"/>
      <c r="B237" s="861" t="s">
        <v>1513</v>
      </c>
      <c r="C237" s="861" t="s">
        <v>21</v>
      </c>
      <c r="D237" s="905" t="s">
        <v>1512</v>
      </c>
      <c r="E237" s="861" t="s">
        <v>1511</v>
      </c>
      <c r="F237" s="861" t="s">
        <v>1510</v>
      </c>
      <c r="G237" s="861" t="s">
        <v>10</v>
      </c>
      <c r="H237" s="861" t="s">
        <v>10</v>
      </c>
      <c r="I237" s="860" t="s">
        <v>10</v>
      </c>
    </row>
    <row r="238" spans="1:9" ht="21.75" customHeight="1" outlineLevel="1" x14ac:dyDescent="0.25">
      <c r="A238" s="968" t="s">
        <v>1509</v>
      </c>
      <c r="B238" s="919" t="s">
        <v>1508</v>
      </c>
      <c r="C238" s="925" t="s">
        <v>17</v>
      </c>
      <c r="D238" s="919" t="s">
        <v>1506</v>
      </c>
      <c r="E238" s="918">
        <v>44926</v>
      </c>
      <c r="F238" s="918"/>
      <c r="G238" s="874" t="s">
        <v>5</v>
      </c>
      <c r="H238" s="873">
        <v>65</v>
      </c>
      <c r="I238" s="873">
        <v>16.2</v>
      </c>
    </row>
    <row r="239" spans="1:9" ht="21.75" customHeight="1" outlineLevel="1" x14ac:dyDescent="0.25">
      <c r="A239" s="968"/>
      <c r="B239" s="919"/>
      <c r="C239" s="923"/>
      <c r="D239" s="919"/>
      <c r="E239" s="918"/>
      <c r="F239" s="918"/>
      <c r="G239" s="874" t="s">
        <v>4</v>
      </c>
      <c r="H239" s="873">
        <v>0</v>
      </c>
      <c r="I239" s="873"/>
    </row>
    <row r="240" spans="1:9" outlineLevel="1" x14ac:dyDescent="0.25">
      <c r="A240" s="968"/>
      <c r="B240" s="919"/>
      <c r="C240" s="923"/>
      <c r="D240" s="919"/>
      <c r="E240" s="918"/>
      <c r="F240" s="918"/>
      <c r="G240" s="874" t="s">
        <v>3</v>
      </c>
      <c r="H240" s="873">
        <v>0</v>
      </c>
      <c r="I240" s="873"/>
    </row>
    <row r="241" spans="1:13" outlineLevel="1" x14ac:dyDescent="0.25">
      <c r="A241" s="968"/>
      <c r="B241" s="919"/>
      <c r="C241" s="923"/>
      <c r="D241" s="919"/>
      <c r="E241" s="918"/>
      <c r="F241" s="918"/>
      <c r="G241" s="874" t="s">
        <v>2</v>
      </c>
      <c r="H241" s="873">
        <v>65</v>
      </c>
      <c r="I241" s="873">
        <v>16.2</v>
      </c>
    </row>
    <row r="242" spans="1:13" ht="17.25" customHeight="1" outlineLevel="1" x14ac:dyDescent="0.25">
      <c r="A242" s="968"/>
      <c r="B242" s="919"/>
      <c r="C242" s="920"/>
      <c r="D242" s="919"/>
      <c r="E242" s="918"/>
      <c r="F242" s="918"/>
      <c r="G242" s="874" t="s">
        <v>1</v>
      </c>
      <c r="H242" s="873">
        <v>0</v>
      </c>
      <c r="I242" s="873"/>
    </row>
    <row r="243" spans="1:13" ht="64.5" customHeight="1" outlineLevel="1" x14ac:dyDescent="0.25">
      <c r="A243" s="973"/>
      <c r="B243" s="874" t="s">
        <v>1507</v>
      </c>
      <c r="C243" s="874" t="s">
        <v>21</v>
      </c>
      <c r="D243" s="874" t="s">
        <v>1506</v>
      </c>
      <c r="E243" s="874" t="s">
        <v>1505</v>
      </c>
      <c r="F243" s="874" t="s">
        <v>1504</v>
      </c>
      <c r="G243" s="874" t="s">
        <v>10</v>
      </c>
      <c r="H243" s="873" t="s">
        <v>10</v>
      </c>
      <c r="I243" s="873" t="s">
        <v>10</v>
      </c>
    </row>
    <row r="244" spans="1:13" ht="39" customHeight="1" outlineLevel="1" x14ac:dyDescent="0.25">
      <c r="A244" s="968" t="s">
        <v>1503</v>
      </c>
      <c r="B244" s="862" t="s">
        <v>1502</v>
      </c>
      <c r="C244" s="871" t="s">
        <v>17</v>
      </c>
      <c r="D244" s="863" t="s">
        <v>1501</v>
      </c>
      <c r="E244" s="927">
        <v>44926</v>
      </c>
      <c r="F244" s="927"/>
      <c r="G244" s="874" t="s">
        <v>5</v>
      </c>
      <c r="H244" s="1003" t="s">
        <v>23</v>
      </c>
      <c r="I244" s="1003" t="s">
        <v>23</v>
      </c>
      <c r="K244" s="1004"/>
      <c r="L244" s="1004"/>
      <c r="M244" s="870"/>
    </row>
    <row r="245" spans="1:13" outlineLevel="1" x14ac:dyDescent="0.25">
      <c r="A245" s="968"/>
      <c r="B245" s="862"/>
      <c r="C245" s="868"/>
      <c r="D245" s="863"/>
      <c r="E245" s="927"/>
      <c r="F245" s="927"/>
      <c r="G245" s="874" t="s">
        <v>4</v>
      </c>
      <c r="H245" s="1003">
        <v>0</v>
      </c>
      <c r="I245" s="1003">
        <v>0</v>
      </c>
      <c r="K245" s="1004"/>
      <c r="L245" s="1004"/>
      <c r="M245" s="870"/>
    </row>
    <row r="246" spans="1:13" outlineLevel="1" x14ac:dyDescent="0.25">
      <c r="A246" s="968"/>
      <c r="B246" s="862"/>
      <c r="C246" s="868"/>
      <c r="D246" s="863"/>
      <c r="E246" s="927"/>
      <c r="F246" s="927"/>
      <c r="G246" s="874" t="s">
        <v>3</v>
      </c>
      <c r="H246" s="1003">
        <v>0</v>
      </c>
      <c r="I246" s="1003">
        <v>0</v>
      </c>
      <c r="K246" s="856"/>
      <c r="L246" s="856"/>
    </row>
    <row r="247" spans="1:13" outlineLevel="1" x14ac:dyDescent="0.25">
      <c r="A247" s="968"/>
      <c r="B247" s="862"/>
      <c r="C247" s="868"/>
      <c r="D247" s="863"/>
      <c r="E247" s="927"/>
      <c r="F247" s="927"/>
      <c r="G247" s="874" t="s">
        <v>2</v>
      </c>
      <c r="H247" s="1003" t="s">
        <v>23</v>
      </c>
      <c r="I247" s="1003" t="s">
        <v>23</v>
      </c>
      <c r="K247" s="856"/>
      <c r="L247" s="856"/>
    </row>
    <row r="248" spans="1:13" ht="24.75" customHeight="1" outlineLevel="1" x14ac:dyDescent="0.25">
      <c r="A248" s="968"/>
      <c r="B248" s="862"/>
      <c r="C248" s="864"/>
      <c r="D248" s="863"/>
      <c r="E248" s="927"/>
      <c r="F248" s="927"/>
      <c r="G248" s="874" t="s">
        <v>1</v>
      </c>
      <c r="H248" s="1003">
        <v>0</v>
      </c>
      <c r="I248" s="1003">
        <v>0</v>
      </c>
      <c r="K248" s="856"/>
      <c r="L248" s="856"/>
    </row>
    <row r="249" spans="1:13" ht="121.5" customHeight="1" outlineLevel="1" x14ac:dyDescent="0.25">
      <c r="A249" s="973"/>
      <c r="B249" s="861" t="s">
        <v>1500</v>
      </c>
      <c r="C249" s="861" t="s">
        <v>21</v>
      </c>
      <c r="D249" s="905" t="s">
        <v>1487</v>
      </c>
      <c r="E249" s="861" t="s">
        <v>1499</v>
      </c>
      <c r="F249" s="861" t="s">
        <v>1498</v>
      </c>
      <c r="G249" s="861" t="s">
        <v>10</v>
      </c>
      <c r="H249" s="860" t="s">
        <v>10</v>
      </c>
      <c r="I249" s="860" t="s">
        <v>10</v>
      </c>
    </row>
    <row r="250" spans="1:13" ht="15" customHeight="1" outlineLevel="1" x14ac:dyDescent="0.25">
      <c r="A250" s="990">
        <v>12</v>
      </c>
      <c r="B250" s="996" t="s">
        <v>1497</v>
      </c>
      <c r="C250" s="999" t="s">
        <v>10</v>
      </c>
      <c r="D250" s="996" t="s">
        <v>1496</v>
      </c>
      <c r="E250" s="995" t="s">
        <v>10</v>
      </c>
      <c r="F250" s="995" t="s">
        <v>10</v>
      </c>
      <c r="G250" s="986" t="s">
        <v>5</v>
      </c>
      <c r="H250" s="985">
        <v>0</v>
      </c>
      <c r="I250" s="985">
        <v>0</v>
      </c>
    </row>
    <row r="251" spans="1:13" outlineLevel="1" x14ac:dyDescent="0.25">
      <c r="A251" s="990"/>
      <c r="B251" s="996"/>
      <c r="C251" s="998"/>
      <c r="D251" s="996"/>
      <c r="E251" s="995"/>
      <c r="F251" s="995"/>
      <c r="G251" s="986" t="s">
        <v>4</v>
      </c>
      <c r="H251" s="985">
        <v>0</v>
      </c>
      <c r="I251" s="985">
        <v>0</v>
      </c>
    </row>
    <row r="252" spans="1:13" outlineLevel="1" x14ac:dyDescent="0.25">
      <c r="A252" s="990"/>
      <c r="B252" s="996"/>
      <c r="C252" s="998"/>
      <c r="D252" s="996"/>
      <c r="E252" s="995"/>
      <c r="F252" s="995"/>
      <c r="G252" s="986" t="s">
        <v>3</v>
      </c>
      <c r="H252" s="985">
        <v>0</v>
      </c>
      <c r="I252" s="985">
        <v>0</v>
      </c>
    </row>
    <row r="253" spans="1:13" ht="15.75" customHeight="1" outlineLevel="1" x14ac:dyDescent="0.25">
      <c r="A253" s="990"/>
      <c r="B253" s="996"/>
      <c r="C253" s="998"/>
      <c r="D253" s="996"/>
      <c r="E253" s="995"/>
      <c r="F253" s="995"/>
      <c r="G253" s="986" t="s">
        <v>2</v>
      </c>
      <c r="H253" s="985">
        <v>0</v>
      </c>
      <c r="I253" s="985">
        <v>0</v>
      </c>
      <c r="K253" s="870"/>
    </row>
    <row r="254" spans="1:13" ht="39" customHeight="1" outlineLevel="1" x14ac:dyDescent="0.25">
      <c r="A254" s="990"/>
      <c r="B254" s="996"/>
      <c r="C254" s="997"/>
      <c r="D254" s="996"/>
      <c r="E254" s="995"/>
      <c r="F254" s="995"/>
      <c r="G254" s="986" t="s">
        <v>1</v>
      </c>
      <c r="H254" s="985">
        <v>0</v>
      </c>
      <c r="I254" s="985">
        <v>0</v>
      </c>
    </row>
    <row r="255" spans="1:13" outlineLevel="1" x14ac:dyDescent="0.25">
      <c r="A255" s="968" t="s">
        <v>1190</v>
      </c>
      <c r="B255" s="862" t="s">
        <v>1495</v>
      </c>
      <c r="C255" s="871" t="s">
        <v>17</v>
      </c>
      <c r="D255" s="863" t="s">
        <v>1494</v>
      </c>
      <c r="E255" s="927">
        <v>44926</v>
      </c>
      <c r="F255" s="927"/>
      <c r="G255" s="861" t="s">
        <v>5</v>
      </c>
      <c r="H255" s="860">
        <v>0</v>
      </c>
      <c r="I255" s="860">
        <v>0</v>
      </c>
    </row>
    <row r="256" spans="1:13" outlineLevel="1" x14ac:dyDescent="0.25">
      <c r="A256" s="968"/>
      <c r="B256" s="862"/>
      <c r="C256" s="868"/>
      <c r="D256" s="863"/>
      <c r="E256" s="927"/>
      <c r="F256" s="927"/>
      <c r="G256" s="861" t="s">
        <v>4</v>
      </c>
      <c r="H256" s="860">
        <v>0</v>
      </c>
      <c r="I256" s="860">
        <v>0</v>
      </c>
    </row>
    <row r="257" spans="1:9" outlineLevel="1" x14ac:dyDescent="0.25">
      <c r="A257" s="968"/>
      <c r="B257" s="862"/>
      <c r="C257" s="868"/>
      <c r="D257" s="863"/>
      <c r="E257" s="927"/>
      <c r="F257" s="927"/>
      <c r="G257" s="861" t="s">
        <v>3</v>
      </c>
      <c r="H257" s="860">
        <v>0</v>
      </c>
      <c r="I257" s="860">
        <v>0</v>
      </c>
    </row>
    <row r="258" spans="1:9" outlineLevel="1" x14ac:dyDescent="0.25">
      <c r="A258" s="968"/>
      <c r="B258" s="862"/>
      <c r="C258" s="868"/>
      <c r="D258" s="863"/>
      <c r="E258" s="927"/>
      <c r="F258" s="927"/>
      <c r="G258" s="861" t="s">
        <v>2</v>
      </c>
      <c r="H258" s="860">
        <v>0</v>
      </c>
      <c r="I258" s="860">
        <v>0</v>
      </c>
    </row>
    <row r="259" spans="1:9" ht="44.25" customHeight="1" outlineLevel="1" x14ac:dyDescent="0.25">
      <c r="A259" s="968"/>
      <c r="B259" s="862"/>
      <c r="C259" s="864"/>
      <c r="D259" s="863"/>
      <c r="E259" s="927"/>
      <c r="F259" s="927"/>
      <c r="G259" s="861" t="s">
        <v>1</v>
      </c>
      <c r="H259" s="860">
        <v>0</v>
      </c>
      <c r="I259" s="860">
        <v>0</v>
      </c>
    </row>
    <row r="260" spans="1:9" ht="243" customHeight="1" outlineLevel="1" x14ac:dyDescent="0.25">
      <c r="A260" s="973"/>
      <c r="B260" s="861" t="s">
        <v>1493</v>
      </c>
      <c r="C260" s="861" t="s">
        <v>21</v>
      </c>
      <c r="D260" s="905" t="s">
        <v>1492</v>
      </c>
      <c r="E260" s="861" t="s">
        <v>1491</v>
      </c>
      <c r="F260" s="880" t="s">
        <v>1490</v>
      </c>
      <c r="G260" s="861" t="s">
        <v>10</v>
      </c>
      <c r="H260" s="860" t="s">
        <v>10</v>
      </c>
      <c r="I260" s="860" t="s">
        <v>10</v>
      </c>
    </row>
    <row r="261" spans="1:9" outlineLevel="1" x14ac:dyDescent="0.25">
      <c r="A261" s="968" t="s">
        <v>1186</v>
      </c>
      <c r="B261" s="862" t="s">
        <v>1489</v>
      </c>
      <c r="C261" s="871" t="s">
        <v>17</v>
      </c>
      <c r="D261" s="863" t="s">
        <v>1483</v>
      </c>
      <c r="E261" s="927">
        <v>44926</v>
      </c>
      <c r="F261" s="927"/>
      <c r="G261" s="861" t="s">
        <v>5</v>
      </c>
      <c r="H261" s="860">
        <v>0</v>
      </c>
      <c r="I261" s="860">
        <v>0</v>
      </c>
    </row>
    <row r="262" spans="1:9" outlineLevel="1" x14ac:dyDescent="0.25">
      <c r="A262" s="968"/>
      <c r="B262" s="862"/>
      <c r="C262" s="868"/>
      <c r="D262" s="863"/>
      <c r="E262" s="927"/>
      <c r="F262" s="927"/>
      <c r="G262" s="861" t="s">
        <v>4</v>
      </c>
      <c r="H262" s="860">
        <v>0</v>
      </c>
      <c r="I262" s="860">
        <v>0</v>
      </c>
    </row>
    <row r="263" spans="1:9" outlineLevel="1" x14ac:dyDescent="0.25">
      <c r="A263" s="968"/>
      <c r="B263" s="862"/>
      <c r="C263" s="868"/>
      <c r="D263" s="863"/>
      <c r="E263" s="927"/>
      <c r="F263" s="927"/>
      <c r="G263" s="861" t="s">
        <v>3</v>
      </c>
      <c r="H263" s="860">
        <v>0</v>
      </c>
      <c r="I263" s="860">
        <v>0</v>
      </c>
    </row>
    <row r="264" spans="1:9" outlineLevel="1" x14ac:dyDescent="0.25">
      <c r="A264" s="968"/>
      <c r="B264" s="862"/>
      <c r="C264" s="868"/>
      <c r="D264" s="863"/>
      <c r="E264" s="927"/>
      <c r="F264" s="927"/>
      <c r="G264" s="861" t="s">
        <v>2</v>
      </c>
      <c r="H264" s="860">
        <v>0</v>
      </c>
      <c r="I264" s="860">
        <v>0</v>
      </c>
    </row>
    <row r="265" spans="1:9" ht="85.5" customHeight="1" outlineLevel="1" x14ac:dyDescent="0.25">
      <c r="A265" s="968"/>
      <c r="B265" s="862"/>
      <c r="C265" s="864"/>
      <c r="D265" s="863"/>
      <c r="E265" s="927"/>
      <c r="F265" s="927"/>
      <c r="G265" s="861" t="s">
        <v>1</v>
      </c>
      <c r="H265" s="860">
        <v>0</v>
      </c>
      <c r="I265" s="860">
        <v>0</v>
      </c>
    </row>
    <row r="266" spans="1:9" ht="45.75" customHeight="1" outlineLevel="1" x14ac:dyDescent="0.25">
      <c r="A266" s="973"/>
      <c r="B266" s="861" t="s">
        <v>1488</v>
      </c>
      <c r="C266" s="861" t="s">
        <v>21</v>
      </c>
      <c r="D266" s="905" t="s">
        <v>1487</v>
      </c>
      <c r="E266" s="861" t="s">
        <v>1486</v>
      </c>
      <c r="F266" s="861" t="s">
        <v>1485</v>
      </c>
      <c r="G266" s="861" t="s">
        <v>10</v>
      </c>
      <c r="H266" s="860" t="s">
        <v>10</v>
      </c>
      <c r="I266" s="860" t="s">
        <v>10</v>
      </c>
    </row>
    <row r="267" spans="1:9" ht="145.5" customHeight="1" outlineLevel="1" x14ac:dyDescent="0.25">
      <c r="A267" s="973"/>
      <c r="B267" s="861" t="s">
        <v>1484</v>
      </c>
      <c r="C267" s="861" t="s">
        <v>21</v>
      </c>
      <c r="D267" s="905" t="s">
        <v>1483</v>
      </c>
      <c r="E267" s="861" t="s">
        <v>1482</v>
      </c>
      <c r="F267" s="861" t="s">
        <v>1481</v>
      </c>
      <c r="G267" s="861" t="s">
        <v>10</v>
      </c>
      <c r="H267" s="860" t="s">
        <v>10</v>
      </c>
      <c r="I267" s="860" t="s">
        <v>10</v>
      </c>
    </row>
    <row r="268" spans="1:9" ht="15" customHeight="1" outlineLevel="1" x14ac:dyDescent="0.25">
      <c r="A268" s="990">
        <v>13</v>
      </c>
      <c r="B268" s="996" t="s">
        <v>1480</v>
      </c>
      <c r="C268" s="999" t="s">
        <v>10</v>
      </c>
      <c r="D268" s="996" t="s">
        <v>1478</v>
      </c>
      <c r="E268" s="995" t="s">
        <v>10</v>
      </c>
      <c r="F268" s="995" t="s">
        <v>10</v>
      </c>
      <c r="G268" s="986" t="s">
        <v>5</v>
      </c>
      <c r="H268" s="985">
        <v>0</v>
      </c>
      <c r="I268" s="985">
        <v>0</v>
      </c>
    </row>
    <row r="269" spans="1:9" outlineLevel="1" x14ac:dyDescent="0.25">
      <c r="A269" s="990"/>
      <c r="B269" s="996"/>
      <c r="C269" s="998"/>
      <c r="D269" s="996"/>
      <c r="E269" s="995"/>
      <c r="F269" s="995"/>
      <c r="G269" s="986" t="s">
        <v>4</v>
      </c>
      <c r="H269" s="985">
        <v>0</v>
      </c>
      <c r="I269" s="985">
        <v>0</v>
      </c>
    </row>
    <row r="270" spans="1:9" outlineLevel="1" x14ac:dyDescent="0.25">
      <c r="A270" s="990"/>
      <c r="B270" s="996"/>
      <c r="C270" s="998"/>
      <c r="D270" s="996"/>
      <c r="E270" s="995"/>
      <c r="F270" s="995"/>
      <c r="G270" s="986" t="s">
        <v>3</v>
      </c>
      <c r="H270" s="985">
        <v>0</v>
      </c>
      <c r="I270" s="985">
        <v>0</v>
      </c>
    </row>
    <row r="271" spans="1:9" outlineLevel="1" x14ac:dyDescent="0.25">
      <c r="A271" s="990"/>
      <c r="B271" s="996"/>
      <c r="C271" s="998"/>
      <c r="D271" s="996"/>
      <c r="E271" s="995"/>
      <c r="F271" s="995"/>
      <c r="G271" s="986" t="s">
        <v>2</v>
      </c>
      <c r="H271" s="985">
        <v>0</v>
      </c>
      <c r="I271" s="985">
        <v>0</v>
      </c>
    </row>
    <row r="272" spans="1:9" ht="45.75" customHeight="1" outlineLevel="1" x14ac:dyDescent="0.25">
      <c r="A272" s="990"/>
      <c r="B272" s="996"/>
      <c r="C272" s="997"/>
      <c r="D272" s="996"/>
      <c r="E272" s="995"/>
      <c r="F272" s="995"/>
      <c r="G272" s="986" t="s">
        <v>1</v>
      </c>
      <c r="H272" s="985">
        <v>0</v>
      </c>
      <c r="I272" s="985">
        <v>0</v>
      </c>
    </row>
    <row r="273" spans="1:9" outlineLevel="1" x14ac:dyDescent="0.25">
      <c r="A273" s="968" t="s">
        <v>1178</v>
      </c>
      <c r="B273" s="862" t="s">
        <v>1479</v>
      </c>
      <c r="C273" s="871" t="s">
        <v>17</v>
      </c>
      <c r="D273" s="863" t="s">
        <v>1478</v>
      </c>
      <c r="E273" s="927">
        <v>44926</v>
      </c>
      <c r="F273" s="918"/>
      <c r="G273" s="861" t="s">
        <v>5</v>
      </c>
      <c r="H273" s="860">
        <v>0</v>
      </c>
      <c r="I273" s="860">
        <v>0</v>
      </c>
    </row>
    <row r="274" spans="1:9" outlineLevel="1" x14ac:dyDescent="0.25">
      <c r="A274" s="968"/>
      <c r="B274" s="862"/>
      <c r="C274" s="868"/>
      <c r="D274" s="863"/>
      <c r="E274" s="927"/>
      <c r="F274" s="918"/>
      <c r="G274" s="861" t="s">
        <v>4</v>
      </c>
      <c r="H274" s="860">
        <v>0</v>
      </c>
      <c r="I274" s="860">
        <v>0</v>
      </c>
    </row>
    <row r="275" spans="1:9" outlineLevel="1" x14ac:dyDescent="0.25">
      <c r="A275" s="968"/>
      <c r="B275" s="862"/>
      <c r="C275" s="868"/>
      <c r="D275" s="863"/>
      <c r="E275" s="927"/>
      <c r="F275" s="918"/>
      <c r="G275" s="861" t="s">
        <v>3</v>
      </c>
      <c r="H275" s="860">
        <v>0</v>
      </c>
      <c r="I275" s="860">
        <v>0</v>
      </c>
    </row>
    <row r="276" spans="1:9" ht="13.5" customHeight="1" outlineLevel="1" x14ac:dyDescent="0.25">
      <c r="A276" s="968"/>
      <c r="B276" s="862"/>
      <c r="C276" s="868"/>
      <c r="D276" s="863"/>
      <c r="E276" s="927"/>
      <c r="F276" s="918"/>
      <c r="G276" s="861" t="s">
        <v>2</v>
      </c>
      <c r="H276" s="860">
        <v>0</v>
      </c>
      <c r="I276" s="860">
        <v>0</v>
      </c>
    </row>
    <row r="277" spans="1:9" ht="38.25" customHeight="1" outlineLevel="1" x14ac:dyDescent="0.25">
      <c r="A277" s="968"/>
      <c r="B277" s="862"/>
      <c r="C277" s="864"/>
      <c r="D277" s="863"/>
      <c r="E277" s="927"/>
      <c r="F277" s="918"/>
      <c r="G277" s="861" t="s">
        <v>1</v>
      </c>
      <c r="H277" s="860">
        <v>0</v>
      </c>
      <c r="I277" s="860">
        <v>0</v>
      </c>
    </row>
    <row r="278" spans="1:9" ht="97.5" customHeight="1" outlineLevel="1" x14ac:dyDescent="0.25">
      <c r="A278" s="973"/>
      <c r="B278" s="861" t="s">
        <v>1477</v>
      </c>
      <c r="C278" s="861" t="s">
        <v>21</v>
      </c>
      <c r="D278" s="905" t="s">
        <v>1476</v>
      </c>
      <c r="E278" s="861" t="s">
        <v>991</v>
      </c>
      <c r="F278" s="880" t="s">
        <v>1475</v>
      </c>
      <c r="G278" s="861" t="s">
        <v>10</v>
      </c>
      <c r="H278" s="861" t="s">
        <v>10</v>
      </c>
      <c r="I278" s="860" t="s">
        <v>10</v>
      </c>
    </row>
    <row r="279" spans="1:9" ht="24.75" customHeight="1" outlineLevel="1" x14ac:dyDescent="0.25">
      <c r="A279" s="1002"/>
      <c r="B279" s="1002"/>
      <c r="C279" s="1002"/>
      <c r="D279" s="1002"/>
      <c r="E279" s="1002"/>
      <c r="F279" s="1002"/>
      <c r="G279" s="1002"/>
      <c r="H279" s="1002"/>
      <c r="I279" s="1001"/>
    </row>
    <row r="280" spans="1:9" ht="15" customHeight="1" x14ac:dyDescent="0.25">
      <c r="A280" s="990">
        <v>14</v>
      </c>
      <c r="B280" s="996" t="s">
        <v>1474</v>
      </c>
      <c r="C280" s="999" t="s">
        <v>10</v>
      </c>
      <c r="D280" s="996" t="s">
        <v>1473</v>
      </c>
      <c r="E280" s="995" t="s">
        <v>10</v>
      </c>
      <c r="F280" s="995" t="s">
        <v>10</v>
      </c>
      <c r="G280" s="986" t="s">
        <v>5</v>
      </c>
      <c r="H280" s="985">
        <v>0</v>
      </c>
      <c r="I280" s="985">
        <v>0</v>
      </c>
    </row>
    <row r="281" spans="1:9" x14ac:dyDescent="0.25">
      <c r="A281" s="990"/>
      <c r="B281" s="996"/>
      <c r="C281" s="998"/>
      <c r="D281" s="996"/>
      <c r="E281" s="995"/>
      <c r="F281" s="995"/>
      <c r="G281" s="986" t="s">
        <v>4</v>
      </c>
      <c r="H281" s="985">
        <v>0</v>
      </c>
      <c r="I281" s="985">
        <v>0</v>
      </c>
    </row>
    <row r="282" spans="1:9" x14ac:dyDescent="0.25">
      <c r="A282" s="990"/>
      <c r="B282" s="996"/>
      <c r="C282" s="998"/>
      <c r="D282" s="996"/>
      <c r="E282" s="995"/>
      <c r="F282" s="995"/>
      <c r="G282" s="986" t="s">
        <v>3</v>
      </c>
      <c r="H282" s="985">
        <v>0</v>
      </c>
      <c r="I282" s="985">
        <v>0</v>
      </c>
    </row>
    <row r="283" spans="1:9" x14ac:dyDescent="0.25">
      <c r="A283" s="990"/>
      <c r="B283" s="996"/>
      <c r="C283" s="998"/>
      <c r="D283" s="996"/>
      <c r="E283" s="995"/>
      <c r="F283" s="995"/>
      <c r="G283" s="986" t="s">
        <v>2</v>
      </c>
      <c r="H283" s="985">
        <v>0</v>
      </c>
      <c r="I283" s="985">
        <v>0</v>
      </c>
    </row>
    <row r="284" spans="1:9" ht="19.5" customHeight="1" x14ac:dyDescent="0.25">
      <c r="A284" s="990"/>
      <c r="B284" s="996"/>
      <c r="C284" s="997"/>
      <c r="D284" s="996"/>
      <c r="E284" s="995"/>
      <c r="F284" s="995"/>
      <c r="G284" s="986" t="s">
        <v>1</v>
      </c>
      <c r="H284" s="985">
        <v>0</v>
      </c>
      <c r="I284" s="985">
        <v>0</v>
      </c>
    </row>
    <row r="285" spans="1:9" ht="19.5" customHeight="1" x14ac:dyDescent="0.25">
      <c r="A285" s="968" t="s">
        <v>1147</v>
      </c>
      <c r="B285" s="978" t="s">
        <v>1472</v>
      </c>
      <c r="C285" s="982" t="s">
        <v>17</v>
      </c>
      <c r="D285" s="978" t="s">
        <v>1471</v>
      </c>
      <c r="E285" s="994">
        <v>44926</v>
      </c>
      <c r="F285" s="1000" t="s">
        <v>1470</v>
      </c>
      <c r="G285" s="861" t="s">
        <v>5</v>
      </c>
      <c r="H285" s="860">
        <v>0</v>
      </c>
      <c r="I285" s="860">
        <v>0</v>
      </c>
    </row>
    <row r="286" spans="1:9" x14ac:dyDescent="0.25">
      <c r="A286" s="968"/>
      <c r="B286" s="978"/>
      <c r="C286" s="981"/>
      <c r="D286" s="978"/>
      <c r="E286" s="968"/>
      <c r="F286" s="981"/>
      <c r="G286" s="861" t="s">
        <v>4</v>
      </c>
      <c r="H286" s="860">
        <v>0</v>
      </c>
      <c r="I286" s="860">
        <v>0</v>
      </c>
    </row>
    <row r="287" spans="1:9" x14ac:dyDescent="0.25">
      <c r="A287" s="968"/>
      <c r="B287" s="978"/>
      <c r="C287" s="981"/>
      <c r="D287" s="978"/>
      <c r="E287" s="968"/>
      <c r="F287" s="981"/>
      <c r="G287" s="861" t="s">
        <v>3</v>
      </c>
      <c r="H287" s="860">
        <v>0</v>
      </c>
      <c r="I287" s="860">
        <v>0</v>
      </c>
    </row>
    <row r="288" spans="1:9" x14ac:dyDescent="0.25">
      <c r="A288" s="968"/>
      <c r="B288" s="978"/>
      <c r="C288" s="981"/>
      <c r="D288" s="978"/>
      <c r="E288" s="968"/>
      <c r="F288" s="981"/>
      <c r="G288" s="861" t="s">
        <v>2</v>
      </c>
      <c r="H288" s="860">
        <v>0</v>
      </c>
      <c r="I288" s="860">
        <v>0</v>
      </c>
    </row>
    <row r="289" spans="1:9" x14ac:dyDescent="0.25">
      <c r="A289" s="968"/>
      <c r="B289" s="978"/>
      <c r="C289" s="979"/>
      <c r="D289" s="978"/>
      <c r="E289" s="968"/>
      <c r="F289" s="979"/>
      <c r="G289" s="861" t="s">
        <v>1</v>
      </c>
      <c r="H289" s="860">
        <v>0</v>
      </c>
      <c r="I289" s="860">
        <v>0</v>
      </c>
    </row>
    <row r="290" spans="1:9" ht="65.25" customHeight="1" x14ac:dyDescent="0.25">
      <c r="A290" s="973"/>
      <c r="B290" s="951" t="s">
        <v>1469</v>
      </c>
      <c r="C290" s="951" t="s">
        <v>17</v>
      </c>
      <c r="D290" s="951" t="s">
        <v>1468</v>
      </c>
      <c r="E290" s="951" t="s">
        <v>1467</v>
      </c>
      <c r="F290" s="965" t="s">
        <v>1466</v>
      </c>
      <c r="G290" s="973" t="s">
        <v>10</v>
      </c>
      <c r="H290" s="972" t="s">
        <v>10</v>
      </c>
      <c r="I290" s="972" t="s">
        <v>10</v>
      </c>
    </row>
    <row r="291" spans="1:9" ht="15" customHeight="1" x14ac:dyDescent="0.25">
      <c r="A291" s="990">
        <v>15</v>
      </c>
      <c r="B291" s="996" t="s">
        <v>1465</v>
      </c>
      <c r="C291" s="999" t="s">
        <v>10</v>
      </c>
      <c r="D291" s="996" t="s">
        <v>1464</v>
      </c>
      <c r="E291" s="995" t="s">
        <v>10</v>
      </c>
      <c r="F291" s="995" t="s">
        <v>10</v>
      </c>
      <c r="G291" s="986" t="s">
        <v>5</v>
      </c>
      <c r="H291" s="985">
        <v>0</v>
      </c>
      <c r="I291" s="985">
        <v>0</v>
      </c>
    </row>
    <row r="292" spans="1:9" x14ac:dyDescent="0.25">
      <c r="A292" s="990"/>
      <c r="B292" s="996"/>
      <c r="C292" s="998"/>
      <c r="D292" s="996"/>
      <c r="E292" s="995"/>
      <c r="F292" s="995"/>
      <c r="G292" s="986" t="s">
        <v>4</v>
      </c>
      <c r="H292" s="985">
        <v>0</v>
      </c>
      <c r="I292" s="985">
        <v>0</v>
      </c>
    </row>
    <row r="293" spans="1:9" x14ac:dyDescent="0.25">
      <c r="A293" s="990"/>
      <c r="B293" s="996"/>
      <c r="C293" s="998"/>
      <c r="D293" s="996"/>
      <c r="E293" s="995"/>
      <c r="F293" s="995"/>
      <c r="G293" s="986" t="s">
        <v>3</v>
      </c>
      <c r="H293" s="985">
        <v>0</v>
      </c>
      <c r="I293" s="985">
        <v>0</v>
      </c>
    </row>
    <row r="294" spans="1:9" x14ac:dyDescent="0.25">
      <c r="A294" s="990"/>
      <c r="B294" s="996"/>
      <c r="C294" s="998"/>
      <c r="D294" s="996"/>
      <c r="E294" s="995"/>
      <c r="F294" s="995"/>
      <c r="G294" s="986" t="s">
        <v>2</v>
      </c>
      <c r="H294" s="985">
        <v>0</v>
      </c>
      <c r="I294" s="985">
        <v>0</v>
      </c>
    </row>
    <row r="295" spans="1:9" ht="60" customHeight="1" x14ac:dyDescent="0.25">
      <c r="A295" s="990"/>
      <c r="B295" s="996"/>
      <c r="C295" s="997"/>
      <c r="D295" s="996"/>
      <c r="E295" s="995"/>
      <c r="F295" s="995"/>
      <c r="G295" s="986" t="s">
        <v>1</v>
      </c>
      <c r="H295" s="985">
        <v>0</v>
      </c>
      <c r="I295" s="985">
        <v>0</v>
      </c>
    </row>
    <row r="296" spans="1:9" ht="15" customHeight="1" x14ac:dyDescent="0.25">
      <c r="A296" s="968" t="s">
        <v>1130</v>
      </c>
      <c r="B296" s="978" t="s">
        <v>1463</v>
      </c>
      <c r="C296" s="982" t="s">
        <v>17</v>
      </c>
      <c r="D296" s="978" t="s">
        <v>1462</v>
      </c>
      <c r="E296" s="994">
        <v>44926</v>
      </c>
      <c r="F296" s="994"/>
      <c r="G296" s="861" t="s">
        <v>5</v>
      </c>
      <c r="H296" s="860">
        <v>0</v>
      </c>
      <c r="I296" s="860">
        <v>0</v>
      </c>
    </row>
    <row r="297" spans="1:9" x14ac:dyDescent="0.25">
      <c r="A297" s="968"/>
      <c r="B297" s="978"/>
      <c r="C297" s="981"/>
      <c r="D297" s="978"/>
      <c r="E297" s="968"/>
      <c r="F297" s="968"/>
      <c r="G297" s="861" t="s">
        <v>4</v>
      </c>
      <c r="H297" s="860">
        <v>0</v>
      </c>
      <c r="I297" s="860">
        <v>0</v>
      </c>
    </row>
    <row r="298" spans="1:9" x14ac:dyDescent="0.25">
      <c r="A298" s="968"/>
      <c r="B298" s="978"/>
      <c r="C298" s="981"/>
      <c r="D298" s="978"/>
      <c r="E298" s="968"/>
      <c r="F298" s="968"/>
      <c r="G298" s="861" t="s">
        <v>3</v>
      </c>
      <c r="H298" s="860">
        <v>0</v>
      </c>
      <c r="I298" s="860">
        <v>0</v>
      </c>
    </row>
    <row r="299" spans="1:9" x14ac:dyDescent="0.25">
      <c r="A299" s="968"/>
      <c r="B299" s="978"/>
      <c r="C299" s="981"/>
      <c r="D299" s="978"/>
      <c r="E299" s="968"/>
      <c r="F299" s="968"/>
      <c r="G299" s="861" t="s">
        <v>2</v>
      </c>
      <c r="H299" s="860">
        <v>0</v>
      </c>
      <c r="I299" s="860">
        <v>0</v>
      </c>
    </row>
    <row r="300" spans="1:9" x14ac:dyDescent="0.25">
      <c r="A300" s="968"/>
      <c r="B300" s="978"/>
      <c r="C300" s="979"/>
      <c r="D300" s="978"/>
      <c r="E300" s="968"/>
      <c r="F300" s="968"/>
      <c r="G300" s="861" t="s">
        <v>1</v>
      </c>
      <c r="H300" s="860">
        <v>0</v>
      </c>
      <c r="I300" s="860">
        <v>0</v>
      </c>
    </row>
    <row r="301" spans="1:9" ht="103.5" customHeight="1" x14ac:dyDescent="0.25">
      <c r="A301" s="973"/>
      <c r="B301" s="951" t="s">
        <v>1461</v>
      </c>
      <c r="C301" s="951" t="s">
        <v>21</v>
      </c>
      <c r="D301" s="951" t="s">
        <v>1460</v>
      </c>
      <c r="E301" s="951" t="s">
        <v>1459</v>
      </c>
      <c r="F301" s="951" t="s">
        <v>1458</v>
      </c>
      <c r="G301" s="973" t="s">
        <v>10</v>
      </c>
      <c r="H301" s="972" t="s">
        <v>10</v>
      </c>
      <c r="I301" s="972" t="s">
        <v>10</v>
      </c>
    </row>
    <row r="302" spans="1:9" ht="15" customHeight="1" x14ac:dyDescent="0.25">
      <c r="A302" s="968" t="s">
        <v>1457</v>
      </c>
      <c r="B302" s="978" t="s">
        <v>1456</v>
      </c>
      <c r="C302" s="982" t="s">
        <v>17</v>
      </c>
      <c r="D302" s="978" t="s">
        <v>1455</v>
      </c>
      <c r="E302" s="994">
        <v>44926</v>
      </c>
      <c r="F302" s="994"/>
      <c r="G302" s="861" t="s">
        <v>5</v>
      </c>
      <c r="H302" s="860">
        <v>0</v>
      </c>
      <c r="I302" s="860">
        <v>0</v>
      </c>
    </row>
    <row r="303" spans="1:9" x14ac:dyDescent="0.25">
      <c r="A303" s="968"/>
      <c r="B303" s="978"/>
      <c r="C303" s="981"/>
      <c r="D303" s="978"/>
      <c r="E303" s="968"/>
      <c r="F303" s="968"/>
      <c r="G303" s="861" t="s">
        <v>4</v>
      </c>
      <c r="H303" s="860">
        <v>0</v>
      </c>
      <c r="I303" s="860">
        <v>0</v>
      </c>
    </row>
    <row r="304" spans="1:9" x14ac:dyDescent="0.25">
      <c r="A304" s="968"/>
      <c r="B304" s="978"/>
      <c r="C304" s="981"/>
      <c r="D304" s="978"/>
      <c r="E304" s="968"/>
      <c r="F304" s="968"/>
      <c r="G304" s="861" t="s">
        <v>3</v>
      </c>
      <c r="H304" s="860">
        <v>0</v>
      </c>
      <c r="I304" s="860">
        <v>0</v>
      </c>
    </row>
    <row r="305" spans="1:15" x14ac:dyDescent="0.25">
      <c r="A305" s="968"/>
      <c r="B305" s="978"/>
      <c r="C305" s="981"/>
      <c r="D305" s="978"/>
      <c r="E305" s="968"/>
      <c r="F305" s="968"/>
      <c r="G305" s="861" t="s">
        <v>2</v>
      </c>
      <c r="H305" s="860">
        <v>0</v>
      </c>
      <c r="I305" s="860">
        <v>0</v>
      </c>
    </row>
    <row r="306" spans="1:15" x14ac:dyDescent="0.25">
      <c r="A306" s="968"/>
      <c r="B306" s="978"/>
      <c r="C306" s="979"/>
      <c r="D306" s="978"/>
      <c r="E306" s="968"/>
      <c r="F306" s="968"/>
      <c r="G306" s="861" t="s">
        <v>1</v>
      </c>
      <c r="H306" s="860">
        <v>0</v>
      </c>
      <c r="I306" s="860">
        <v>0</v>
      </c>
    </row>
    <row r="307" spans="1:15" ht="63.75" x14ac:dyDescent="0.25">
      <c r="A307" s="973"/>
      <c r="B307" s="951" t="s">
        <v>1454</v>
      </c>
      <c r="C307" s="951" t="s">
        <v>17</v>
      </c>
      <c r="D307" s="951" t="s">
        <v>1453</v>
      </c>
      <c r="E307" s="975">
        <v>44926</v>
      </c>
      <c r="F307" s="975"/>
      <c r="G307" s="973" t="s">
        <v>10</v>
      </c>
      <c r="H307" s="972" t="s">
        <v>10</v>
      </c>
      <c r="I307" s="972" t="s">
        <v>10</v>
      </c>
    </row>
    <row r="308" spans="1:15" ht="15" customHeight="1" x14ac:dyDescent="0.25">
      <c r="A308" s="968" t="s">
        <v>1452</v>
      </c>
      <c r="B308" s="978" t="s">
        <v>1451</v>
      </c>
      <c r="C308" s="982" t="s">
        <v>17</v>
      </c>
      <c r="D308" s="978" t="s">
        <v>1450</v>
      </c>
      <c r="E308" s="994">
        <v>44926</v>
      </c>
      <c r="F308" s="994"/>
      <c r="G308" s="861" t="s">
        <v>5</v>
      </c>
      <c r="H308" s="860">
        <v>0</v>
      </c>
      <c r="I308" s="860">
        <v>0</v>
      </c>
    </row>
    <row r="309" spans="1:15" x14ac:dyDescent="0.25">
      <c r="A309" s="968"/>
      <c r="B309" s="978"/>
      <c r="C309" s="981"/>
      <c r="D309" s="978"/>
      <c r="E309" s="968"/>
      <c r="F309" s="968"/>
      <c r="G309" s="861" t="s">
        <v>4</v>
      </c>
      <c r="H309" s="860">
        <v>0</v>
      </c>
      <c r="I309" s="860">
        <v>0</v>
      </c>
    </row>
    <row r="310" spans="1:15" x14ac:dyDescent="0.25">
      <c r="A310" s="968"/>
      <c r="B310" s="978"/>
      <c r="C310" s="981"/>
      <c r="D310" s="978"/>
      <c r="E310" s="968"/>
      <c r="F310" s="968"/>
      <c r="G310" s="861" t="s">
        <v>3</v>
      </c>
      <c r="H310" s="860">
        <v>0</v>
      </c>
      <c r="I310" s="860">
        <v>0</v>
      </c>
    </row>
    <row r="311" spans="1:15" x14ac:dyDescent="0.25">
      <c r="A311" s="968"/>
      <c r="B311" s="978"/>
      <c r="C311" s="981"/>
      <c r="D311" s="978"/>
      <c r="E311" s="968"/>
      <c r="F311" s="968"/>
      <c r="G311" s="861" t="s">
        <v>2</v>
      </c>
      <c r="H311" s="860">
        <v>0</v>
      </c>
      <c r="I311" s="860">
        <v>0</v>
      </c>
    </row>
    <row r="312" spans="1:15" x14ac:dyDescent="0.25">
      <c r="A312" s="968"/>
      <c r="B312" s="978"/>
      <c r="C312" s="979"/>
      <c r="D312" s="978"/>
      <c r="E312" s="968"/>
      <c r="F312" s="968"/>
      <c r="G312" s="861" t="s">
        <v>1</v>
      </c>
      <c r="H312" s="860">
        <v>0</v>
      </c>
      <c r="I312" s="860">
        <v>0</v>
      </c>
    </row>
    <row r="313" spans="1:15" ht="51" x14ac:dyDescent="0.25">
      <c r="A313" s="973"/>
      <c r="B313" s="951" t="s">
        <v>1449</v>
      </c>
      <c r="C313" s="951" t="s">
        <v>21</v>
      </c>
      <c r="D313" s="951" t="s">
        <v>1448</v>
      </c>
      <c r="E313" s="973" t="s">
        <v>98</v>
      </c>
      <c r="F313" s="973" t="s">
        <v>1447</v>
      </c>
      <c r="G313" s="973" t="s">
        <v>10</v>
      </c>
      <c r="H313" s="972" t="s">
        <v>10</v>
      </c>
      <c r="I313" s="972" t="s">
        <v>10</v>
      </c>
    </row>
    <row r="314" spans="1:15" ht="21" customHeight="1" x14ac:dyDescent="0.25">
      <c r="A314" s="968" t="s">
        <v>1446</v>
      </c>
      <c r="B314" s="978" t="s">
        <v>1445</v>
      </c>
      <c r="C314" s="982" t="s">
        <v>17</v>
      </c>
      <c r="D314" s="978" t="s">
        <v>1444</v>
      </c>
      <c r="E314" s="994">
        <v>44926</v>
      </c>
      <c r="F314" s="994"/>
      <c r="G314" s="861" t="s">
        <v>5</v>
      </c>
      <c r="H314" s="860">
        <v>0</v>
      </c>
      <c r="I314" s="860">
        <v>0</v>
      </c>
    </row>
    <row r="315" spans="1:15" x14ac:dyDescent="0.25">
      <c r="A315" s="968"/>
      <c r="B315" s="978"/>
      <c r="C315" s="981"/>
      <c r="D315" s="978"/>
      <c r="E315" s="994"/>
      <c r="F315" s="994"/>
      <c r="G315" s="861" t="s">
        <v>4</v>
      </c>
      <c r="H315" s="860">
        <v>0</v>
      </c>
      <c r="I315" s="860">
        <v>0</v>
      </c>
    </row>
    <row r="316" spans="1:15" x14ac:dyDescent="0.25">
      <c r="A316" s="968"/>
      <c r="B316" s="978"/>
      <c r="C316" s="981"/>
      <c r="D316" s="978"/>
      <c r="E316" s="994"/>
      <c r="F316" s="994"/>
      <c r="G316" s="861" t="s">
        <v>3</v>
      </c>
      <c r="H316" s="860">
        <v>0</v>
      </c>
      <c r="I316" s="860">
        <v>0</v>
      </c>
    </row>
    <row r="317" spans="1:15" x14ac:dyDescent="0.25">
      <c r="A317" s="968"/>
      <c r="B317" s="978"/>
      <c r="C317" s="981"/>
      <c r="D317" s="978"/>
      <c r="E317" s="994"/>
      <c r="F317" s="994"/>
      <c r="G317" s="861" t="s">
        <v>2</v>
      </c>
      <c r="H317" s="860">
        <v>0</v>
      </c>
      <c r="I317" s="860">
        <v>0</v>
      </c>
    </row>
    <row r="318" spans="1:15" x14ac:dyDescent="0.25">
      <c r="A318" s="968"/>
      <c r="B318" s="978"/>
      <c r="C318" s="979"/>
      <c r="D318" s="978"/>
      <c r="E318" s="994"/>
      <c r="F318" s="994"/>
      <c r="G318" s="861" t="s">
        <v>1</v>
      </c>
      <c r="H318" s="860">
        <v>0</v>
      </c>
      <c r="I318" s="860">
        <v>0</v>
      </c>
    </row>
    <row r="319" spans="1:15" ht="300" customHeight="1" x14ac:dyDescent="0.25">
      <c r="A319" s="973"/>
      <c r="B319" s="951" t="s">
        <v>1443</v>
      </c>
      <c r="C319" s="951" t="s">
        <v>21</v>
      </c>
      <c r="D319" s="951" t="s">
        <v>1442</v>
      </c>
      <c r="E319" s="975">
        <v>44926</v>
      </c>
      <c r="F319" s="993" t="s">
        <v>1441</v>
      </c>
      <c r="G319" s="973" t="s">
        <v>10</v>
      </c>
      <c r="H319" s="972" t="s">
        <v>10</v>
      </c>
      <c r="I319" s="972" t="s">
        <v>10</v>
      </c>
    </row>
    <row r="320" spans="1:15" ht="27" customHeight="1" x14ac:dyDescent="0.25">
      <c r="A320" s="990">
        <v>16</v>
      </c>
      <c r="B320" s="988" t="s">
        <v>1440</v>
      </c>
      <c r="C320" s="992" t="s">
        <v>10</v>
      </c>
      <c r="D320" s="988" t="s">
        <v>1439</v>
      </c>
      <c r="E320" s="987" t="s">
        <v>10</v>
      </c>
      <c r="F320" s="987" t="s">
        <v>10</v>
      </c>
      <c r="G320" s="986" t="s">
        <v>5</v>
      </c>
      <c r="H320" s="985">
        <v>10292.4</v>
      </c>
      <c r="I320" s="985">
        <v>11321.6</v>
      </c>
      <c r="J320" s="984" t="s">
        <v>1438</v>
      </c>
      <c r="K320" s="983"/>
      <c r="L320" s="983"/>
      <c r="M320" s="983"/>
      <c r="N320" s="983"/>
      <c r="O320" s="983"/>
    </row>
    <row r="321" spans="1:15" x14ac:dyDescent="0.25">
      <c r="A321" s="990"/>
      <c r="B321" s="988"/>
      <c r="C321" s="991"/>
      <c r="D321" s="988"/>
      <c r="E321" s="987"/>
      <c r="F321" s="987"/>
      <c r="G321" s="986" t="s">
        <v>4</v>
      </c>
      <c r="H321" s="985">
        <v>0</v>
      </c>
      <c r="I321" s="985"/>
      <c r="J321" s="984"/>
      <c r="K321" s="983"/>
      <c r="L321" s="983"/>
      <c r="M321" s="983"/>
      <c r="N321" s="983"/>
      <c r="O321" s="983"/>
    </row>
    <row r="322" spans="1:15" x14ac:dyDescent="0.25">
      <c r="A322" s="990"/>
      <c r="B322" s="988"/>
      <c r="C322" s="991"/>
      <c r="D322" s="988"/>
      <c r="E322" s="987"/>
      <c r="F322" s="987"/>
      <c r="G322" s="986" t="s">
        <v>3</v>
      </c>
      <c r="H322" s="985">
        <v>0</v>
      </c>
      <c r="I322" s="985"/>
      <c r="J322" s="984"/>
      <c r="K322" s="983"/>
      <c r="L322" s="983"/>
      <c r="M322" s="983"/>
      <c r="N322" s="983"/>
      <c r="O322" s="983"/>
    </row>
    <row r="323" spans="1:15" x14ac:dyDescent="0.25">
      <c r="A323" s="990"/>
      <c r="B323" s="988"/>
      <c r="C323" s="991"/>
      <c r="D323" s="988"/>
      <c r="E323" s="987"/>
      <c r="F323" s="987"/>
      <c r="G323" s="986" t="s">
        <v>2</v>
      </c>
      <c r="H323" s="985">
        <v>10292.4</v>
      </c>
      <c r="I323" s="985">
        <v>11321.6</v>
      </c>
      <c r="J323" s="984"/>
      <c r="K323" s="983"/>
      <c r="L323" s="983"/>
      <c r="M323" s="983"/>
      <c r="N323" s="983"/>
      <c r="O323" s="983"/>
    </row>
    <row r="324" spans="1:15" x14ac:dyDescent="0.25">
      <c r="A324" s="990"/>
      <c r="B324" s="988"/>
      <c r="C324" s="989"/>
      <c r="D324" s="988"/>
      <c r="E324" s="987"/>
      <c r="F324" s="987"/>
      <c r="G324" s="986" t="s">
        <v>1</v>
      </c>
      <c r="H324" s="985">
        <v>0</v>
      </c>
      <c r="I324" s="985"/>
      <c r="J324" s="984"/>
      <c r="K324" s="983"/>
      <c r="L324" s="983"/>
      <c r="M324" s="983"/>
      <c r="N324" s="983"/>
      <c r="O324" s="983"/>
    </row>
    <row r="325" spans="1:15" ht="24" customHeight="1" x14ac:dyDescent="0.25">
      <c r="A325" s="980" t="s">
        <v>1125</v>
      </c>
      <c r="B325" s="978" t="s">
        <v>1437</v>
      </c>
      <c r="C325" s="982" t="s">
        <v>21</v>
      </c>
      <c r="D325" s="978" t="s">
        <v>1436</v>
      </c>
      <c r="E325" s="977">
        <v>44804</v>
      </c>
      <c r="F325" s="977"/>
      <c r="G325" s="861" t="s">
        <v>5</v>
      </c>
      <c r="H325" s="860">
        <v>10292.4</v>
      </c>
      <c r="I325" s="860">
        <v>11321.6</v>
      </c>
    </row>
    <row r="326" spans="1:15" x14ac:dyDescent="0.25">
      <c r="A326" s="980"/>
      <c r="B326" s="978"/>
      <c r="C326" s="981"/>
      <c r="D326" s="978"/>
      <c r="E326" s="977"/>
      <c r="F326" s="977"/>
      <c r="G326" s="861" t="s">
        <v>4</v>
      </c>
      <c r="H326" s="860">
        <v>0</v>
      </c>
      <c r="I326" s="860"/>
    </row>
    <row r="327" spans="1:15" x14ac:dyDescent="0.25">
      <c r="A327" s="980"/>
      <c r="B327" s="978"/>
      <c r="C327" s="981"/>
      <c r="D327" s="978"/>
      <c r="E327" s="977"/>
      <c r="F327" s="977"/>
      <c r="G327" s="861" t="s">
        <v>3</v>
      </c>
      <c r="H327" s="860">
        <v>0</v>
      </c>
      <c r="I327" s="860"/>
    </row>
    <row r="328" spans="1:15" x14ac:dyDescent="0.25">
      <c r="A328" s="980"/>
      <c r="B328" s="978"/>
      <c r="C328" s="981"/>
      <c r="D328" s="978"/>
      <c r="E328" s="977"/>
      <c r="F328" s="977"/>
      <c r="G328" s="861" t="s">
        <v>2</v>
      </c>
      <c r="H328" s="860">
        <v>10292.4</v>
      </c>
      <c r="I328" s="860">
        <v>11321.6</v>
      </c>
    </row>
    <row r="329" spans="1:15" ht="12" customHeight="1" x14ac:dyDescent="0.25">
      <c r="A329" s="980"/>
      <c r="B329" s="978"/>
      <c r="C329" s="979"/>
      <c r="D329" s="978"/>
      <c r="E329" s="977"/>
      <c r="F329" s="977"/>
      <c r="G329" s="861" t="s">
        <v>1</v>
      </c>
      <c r="H329" s="860">
        <v>0</v>
      </c>
      <c r="I329" s="860"/>
    </row>
    <row r="330" spans="1:15" ht="68.25" customHeight="1" x14ac:dyDescent="0.25">
      <c r="A330" s="973"/>
      <c r="B330" s="951" t="s">
        <v>1435</v>
      </c>
      <c r="C330" s="951" t="s">
        <v>21</v>
      </c>
      <c r="D330" s="976" t="s">
        <v>1434</v>
      </c>
      <c r="E330" s="975">
        <v>44804</v>
      </c>
      <c r="F330" s="974" t="s">
        <v>1433</v>
      </c>
      <c r="G330" s="973" t="s">
        <v>10</v>
      </c>
      <c r="H330" s="972" t="s">
        <v>10</v>
      </c>
      <c r="I330" s="972" t="s">
        <v>10</v>
      </c>
    </row>
    <row r="331" spans="1:15" x14ac:dyDescent="0.25">
      <c r="A331" s="968"/>
      <c r="B331" s="968" t="s">
        <v>837</v>
      </c>
      <c r="C331" s="971"/>
      <c r="D331" s="968"/>
      <c r="E331" s="968"/>
      <c r="F331" s="968" t="s">
        <v>10</v>
      </c>
      <c r="G331" s="861" t="s">
        <v>5</v>
      </c>
      <c r="H331" s="860">
        <v>269689.2</v>
      </c>
      <c r="I331" s="860">
        <v>168183.1</v>
      </c>
    </row>
    <row r="332" spans="1:15" x14ac:dyDescent="0.25">
      <c r="A332" s="968"/>
      <c r="B332" s="968"/>
      <c r="C332" s="970"/>
      <c r="D332" s="968"/>
      <c r="E332" s="968"/>
      <c r="F332" s="968"/>
      <c r="G332" s="861" t="s">
        <v>4</v>
      </c>
      <c r="H332" s="860">
        <v>0</v>
      </c>
      <c r="I332" s="860"/>
    </row>
    <row r="333" spans="1:15" x14ac:dyDescent="0.25">
      <c r="A333" s="968"/>
      <c r="B333" s="968"/>
      <c r="C333" s="970"/>
      <c r="D333" s="968"/>
      <c r="E333" s="968"/>
      <c r="F333" s="968"/>
      <c r="G333" s="861" t="s">
        <v>3</v>
      </c>
      <c r="H333" s="860">
        <v>239169.1</v>
      </c>
      <c r="I333" s="860"/>
    </row>
    <row r="334" spans="1:15" x14ac:dyDescent="0.25">
      <c r="A334" s="968"/>
      <c r="B334" s="968"/>
      <c r="C334" s="970"/>
      <c r="D334" s="968"/>
      <c r="E334" s="968"/>
      <c r="F334" s="968"/>
      <c r="G334" s="861" t="s">
        <v>2</v>
      </c>
      <c r="H334" s="860">
        <v>30520</v>
      </c>
      <c r="I334" s="860">
        <v>168183.1</v>
      </c>
    </row>
    <row r="335" spans="1:15" x14ac:dyDescent="0.25">
      <c r="A335" s="968"/>
      <c r="B335" s="968"/>
      <c r="C335" s="969"/>
      <c r="D335" s="968"/>
      <c r="E335" s="968"/>
      <c r="F335" s="968"/>
      <c r="G335" s="861" t="s">
        <v>1</v>
      </c>
      <c r="H335" s="860">
        <v>0</v>
      </c>
      <c r="I335" s="860"/>
    </row>
    <row r="336" spans="1:15" ht="15.75" x14ac:dyDescent="0.25">
      <c r="A336" s="967" t="s">
        <v>1432</v>
      </c>
      <c r="B336" s="967"/>
      <c r="C336" s="967"/>
      <c r="D336" s="967"/>
      <c r="E336" s="967"/>
      <c r="F336" s="967"/>
      <c r="G336" s="967"/>
      <c r="H336" s="967"/>
      <c r="I336" s="967"/>
      <c r="J336" s="967"/>
    </row>
    <row r="337" spans="1:10" ht="15.75" x14ac:dyDescent="0.25">
      <c r="A337" s="966" t="s">
        <v>1431</v>
      </c>
      <c r="B337" s="966"/>
      <c r="C337" s="966"/>
      <c r="D337" s="966"/>
      <c r="E337" s="966"/>
      <c r="F337" s="966"/>
      <c r="G337" s="966"/>
      <c r="H337" s="966"/>
      <c r="I337" s="966"/>
      <c r="J337" s="966"/>
    </row>
    <row r="344" spans="1:10" ht="14.25" customHeight="1" x14ac:dyDescent="0.25"/>
  </sheetData>
  <autoFilter ref="C1:C345"/>
  <mergeCells count="347">
    <mergeCell ref="F143:F147"/>
    <mergeCell ref="B137:B141"/>
    <mergeCell ref="F219:F223"/>
    <mergeCell ref="A114:A118"/>
    <mergeCell ref="B114:B118"/>
    <mergeCell ref="C114:C118"/>
    <mergeCell ref="D114:D118"/>
    <mergeCell ref="E114:E118"/>
    <mergeCell ref="F114:F118"/>
    <mergeCell ref="A119:A123"/>
    <mergeCell ref="B119:B123"/>
    <mergeCell ref="C119:C123"/>
    <mergeCell ref="A214:A218"/>
    <mergeCell ref="B219:B223"/>
    <mergeCell ref="A219:A223"/>
    <mergeCell ref="C219:C223"/>
    <mergeCell ref="D219:D223"/>
    <mergeCell ref="E219:E223"/>
    <mergeCell ref="B126:B130"/>
    <mergeCell ref="D126:D130"/>
    <mergeCell ref="E126:E130"/>
    <mergeCell ref="F126:F130"/>
    <mergeCell ref="B7:I7"/>
    <mergeCell ref="G8:I8"/>
    <mergeCell ref="H9:H10"/>
    <mergeCell ref="D119:D123"/>
    <mergeCell ref="E119:E123"/>
    <mergeCell ref="F119:F123"/>
    <mergeCell ref="B1:I1"/>
    <mergeCell ref="B3:I3"/>
    <mergeCell ref="B97:B101"/>
    <mergeCell ref="D97:D101"/>
    <mergeCell ref="E97:E101"/>
    <mergeCell ref="F97:F101"/>
    <mergeCell ref="B2:I2"/>
    <mergeCell ref="B4:I4"/>
    <mergeCell ref="B5:I5"/>
    <mergeCell ref="B6:I6"/>
    <mergeCell ref="E37:E41"/>
    <mergeCell ref="F37:F41"/>
    <mergeCell ref="B31:B35"/>
    <mergeCell ref="J320:O324"/>
    <mergeCell ref="A336:J336"/>
    <mergeCell ref="A337:J337"/>
    <mergeCell ref="B131:B135"/>
    <mergeCell ref="D131:D135"/>
    <mergeCell ref="E131:E135"/>
    <mergeCell ref="F131:F135"/>
    <mergeCell ref="B18:B22"/>
    <mergeCell ref="D18:D22"/>
    <mergeCell ref="E18:E22"/>
    <mergeCell ref="F18:F22"/>
    <mergeCell ref="D43:D47"/>
    <mergeCell ref="E43:E47"/>
    <mergeCell ref="C43:C47"/>
    <mergeCell ref="F43:F47"/>
    <mergeCell ref="F31:F35"/>
    <mergeCell ref="B37:B41"/>
    <mergeCell ref="I9:I10"/>
    <mergeCell ref="B91:B95"/>
    <mergeCell ref="D91:D95"/>
    <mergeCell ref="E91:E95"/>
    <mergeCell ref="F91:F95"/>
    <mergeCell ref="D13:D17"/>
    <mergeCell ref="E13:E17"/>
    <mergeCell ref="C13:C17"/>
    <mergeCell ref="C18:C22"/>
    <mergeCell ref="F13:F17"/>
    <mergeCell ref="F61:F65"/>
    <mergeCell ref="F50:F54"/>
    <mergeCell ref="B56:B60"/>
    <mergeCell ref="D56:D60"/>
    <mergeCell ref="E56:E60"/>
    <mergeCell ref="F56:F60"/>
    <mergeCell ref="C50:C54"/>
    <mergeCell ref="C56:C60"/>
    <mergeCell ref="C61:C65"/>
    <mergeCell ref="B50:B54"/>
    <mergeCell ref="D31:D35"/>
    <mergeCell ref="E31:E35"/>
    <mergeCell ref="C31:C35"/>
    <mergeCell ref="C37:C41"/>
    <mergeCell ref="B61:B65"/>
    <mergeCell ref="D61:D65"/>
    <mergeCell ref="E61:E65"/>
    <mergeCell ref="D50:D54"/>
    <mergeCell ref="E50:E54"/>
    <mergeCell ref="D37:D41"/>
    <mergeCell ref="D73:D77"/>
    <mergeCell ref="E73:E77"/>
    <mergeCell ref="F73:F77"/>
    <mergeCell ref="B67:B71"/>
    <mergeCell ref="D67:D71"/>
    <mergeCell ref="E67:E71"/>
    <mergeCell ref="F67:F71"/>
    <mergeCell ref="C67:C71"/>
    <mergeCell ref="C73:C77"/>
    <mergeCell ref="B155:B159"/>
    <mergeCell ref="D155:D159"/>
    <mergeCell ref="E155:E159"/>
    <mergeCell ref="F155:F159"/>
    <mergeCell ref="C150:C154"/>
    <mergeCell ref="C155:C159"/>
    <mergeCell ref="D137:D141"/>
    <mergeCell ref="E137:E141"/>
    <mergeCell ref="F137:F141"/>
    <mergeCell ref="B150:B154"/>
    <mergeCell ref="D150:D154"/>
    <mergeCell ref="E150:E154"/>
    <mergeCell ref="F150:F154"/>
    <mergeCell ref="B143:B147"/>
    <mergeCell ref="D143:D147"/>
    <mergeCell ref="E143:E147"/>
    <mergeCell ref="B167:B171"/>
    <mergeCell ref="D167:D171"/>
    <mergeCell ref="E167:E171"/>
    <mergeCell ref="F167:F171"/>
    <mergeCell ref="B162:B166"/>
    <mergeCell ref="D162:D166"/>
    <mergeCell ref="E162:E166"/>
    <mergeCell ref="F162:F166"/>
    <mergeCell ref="C162:C166"/>
    <mergeCell ref="C167:C171"/>
    <mergeCell ref="B178:B182"/>
    <mergeCell ref="D178:D182"/>
    <mergeCell ref="E178:E182"/>
    <mergeCell ref="F178:F182"/>
    <mergeCell ref="B173:B177"/>
    <mergeCell ref="D173:D177"/>
    <mergeCell ref="E173:E177"/>
    <mergeCell ref="F173:F177"/>
    <mergeCell ref="C173:C177"/>
    <mergeCell ref="C178:C182"/>
    <mergeCell ref="F184:F188"/>
    <mergeCell ref="B189:B193"/>
    <mergeCell ref="D189:D193"/>
    <mergeCell ref="E189:E193"/>
    <mergeCell ref="F189:F193"/>
    <mergeCell ref="C184:C188"/>
    <mergeCell ref="C189:C193"/>
    <mergeCell ref="F214:F218"/>
    <mergeCell ref="E214:E218"/>
    <mergeCell ref="D214:D218"/>
    <mergeCell ref="C214:C218"/>
    <mergeCell ref="B214:B218"/>
    <mergeCell ref="B208:B212"/>
    <mergeCell ref="D208:D212"/>
    <mergeCell ref="E208:E212"/>
    <mergeCell ref="F208:F212"/>
    <mergeCell ref="C208:C212"/>
    <mergeCell ref="B225:B229"/>
    <mergeCell ref="D225:D229"/>
    <mergeCell ref="E225:E229"/>
    <mergeCell ref="F225:F229"/>
    <mergeCell ref="C225:C229"/>
    <mergeCell ref="B203:B207"/>
    <mergeCell ref="D203:D207"/>
    <mergeCell ref="E203:E207"/>
    <mergeCell ref="F203:F207"/>
    <mergeCell ref="C203:C207"/>
    <mergeCell ref="B238:B242"/>
    <mergeCell ref="D238:D242"/>
    <mergeCell ref="E238:E242"/>
    <mergeCell ref="F238:F242"/>
    <mergeCell ref="B230:B234"/>
    <mergeCell ref="D230:D234"/>
    <mergeCell ref="E230:E234"/>
    <mergeCell ref="F230:F234"/>
    <mergeCell ref="C230:C234"/>
    <mergeCell ref="C238:C242"/>
    <mergeCell ref="B250:B254"/>
    <mergeCell ref="D250:D254"/>
    <mergeCell ref="E250:E254"/>
    <mergeCell ref="F250:F254"/>
    <mergeCell ref="B244:B248"/>
    <mergeCell ref="D244:D248"/>
    <mergeCell ref="E244:E248"/>
    <mergeCell ref="F244:F248"/>
    <mergeCell ref="C244:C248"/>
    <mergeCell ref="C250:C254"/>
    <mergeCell ref="B261:B265"/>
    <mergeCell ref="D261:D265"/>
    <mergeCell ref="E261:E265"/>
    <mergeCell ref="F261:F265"/>
    <mergeCell ref="B255:B259"/>
    <mergeCell ref="D255:D259"/>
    <mergeCell ref="E255:E259"/>
    <mergeCell ref="F255:F259"/>
    <mergeCell ref="B273:B277"/>
    <mergeCell ref="D273:D277"/>
    <mergeCell ref="E273:E277"/>
    <mergeCell ref="F273:F277"/>
    <mergeCell ref="B268:B272"/>
    <mergeCell ref="D268:D272"/>
    <mergeCell ref="E268:E272"/>
    <mergeCell ref="F268:F272"/>
    <mergeCell ref="B296:B300"/>
    <mergeCell ref="D296:D300"/>
    <mergeCell ref="E296:E300"/>
    <mergeCell ref="F296:F300"/>
    <mergeCell ref="B280:B284"/>
    <mergeCell ref="D280:D284"/>
    <mergeCell ref="B285:B289"/>
    <mergeCell ref="D285:D289"/>
    <mergeCell ref="E280:E284"/>
    <mergeCell ref="F280:F284"/>
    <mergeCell ref="E285:E289"/>
    <mergeCell ref="F285:F289"/>
    <mergeCell ref="B291:B295"/>
    <mergeCell ref="D291:D295"/>
    <mergeCell ref="E291:E295"/>
    <mergeCell ref="F291:F295"/>
    <mergeCell ref="E314:E318"/>
    <mergeCell ref="B308:B312"/>
    <mergeCell ref="D308:D312"/>
    <mergeCell ref="B302:B306"/>
    <mergeCell ref="D302:D306"/>
    <mergeCell ref="F302:F306"/>
    <mergeCell ref="E302:E306"/>
    <mergeCell ref="F308:F312"/>
    <mergeCell ref="E308:E312"/>
    <mergeCell ref="F331:F335"/>
    <mergeCell ref="E331:E335"/>
    <mergeCell ref="D331:D335"/>
    <mergeCell ref="B331:B335"/>
    <mergeCell ref="D314:D318"/>
    <mergeCell ref="B314:B318"/>
    <mergeCell ref="E320:E324"/>
    <mergeCell ref="F320:F324"/>
    <mergeCell ref="D320:D324"/>
    <mergeCell ref="B320:B324"/>
    <mergeCell ref="A43:A47"/>
    <mergeCell ref="A50:A54"/>
    <mergeCell ref="A56:A60"/>
    <mergeCell ref="B43:B47"/>
    <mergeCell ref="B13:B17"/>
    <mergeCell ref="F325:F329"/>
    <mergeCell ref="E325:E329"/>
    <mergeCell ref="D325:D329"/>
    <mergeCell ref="B325:B329"/>
    <mergeCell ref="F314:F318"/>
    <mergeCell ref="C103:C107"/>
    <mergeCell ref="C108:C112"/>
    <mergeCell ref="C126:C130"/>
    <mergeCell ref="C131:C135"/>
    <mergeCell ref="B8:B10"/>
    <mergeCell ref="A8:A10"/>
    <mergeCell ref="A13:A17"/>
    <mergeCell ref="A18:A22"/>
    <mergeCell ref="A31:A35"/>
    <mergeCell ref="A37:A41"/>
    <mergeCell ref="C331:C335"/>
    <mergeCell ref="E8:F9"/>
    <mergeCell ref="G9:G10"/>
    <mergeCell ref="D8:D10"/>
    <mergeCell ref="C8:C10"/>
    <mergeCell ref="C255:C259"/>
    <mergeCell ref="C261:C265"/>
    <mergeCell ref="C268:C272"/>
    <mergeCell ref="C273:C277"/>
    <mergeCell ref="C280:C284"/>
    <mergeCell ref="B73:B77"/>
    <mergeCell ref="C302:C306"/>
    <mergeCell ref="C308:C312"/>
    <mergeCell ref="C314:C318"/>
    <mergeCell ref="C320:C324"/>
    <mergeCell ref="C325:C329"/>
    <mergeCell ref="C285:C289"/>
    <mergeCell ref="C291:C295"/>
    <mergeCell ref="C296:C300"/>
    <mergeCell ref="C91:C95"/>
    <mergeCell ref="B79:B83"/>
    <mergeCell ref="D79:D83"/>
    <mergeCell ref="E79:E83"/>
    <mergeCell ref="F79:F83"/>
    <mergeCell ref="C79:C83"/>
    <mergeCell ref="C85:C89"/>
    <mergeCell ref="A103:A107"/>
    <mergeCell ref="B103:B107"/>
    <mergeCell ref="D103:D107"/>
    <mergeCell ref="E103:E107"/>
    <mergeCell ref="F103:F107"/>
    <mergeCell ref="B85:B89"/>
    <mergeCell ref="D85:D89"/>
    <mergeCell ref="E85:E89"/>
    <mergeCell ref="F85:F89"/>
    <mergeCell ref="C97:C101"/>
    <mergeCell ref="D184:D188"/>
    <mergeCell ref="E184:E188"/>
    <mergeCell ref="A61:A65"/>
    <mergeCell ref="A12:I12"/>
    <mergeCell ref="A67:A71"/>
    <mergeCell ref="A73:A77"/>
    <mergeCell ref="A79:A83"/>
    <mergeCell ref="A85:A89"/>
    <mergeCell ref="A91:A95"/>
    <mergeCell ref="A97:A101"/>
    <mergeCell ref="A150:A154"/>
    <mergeCell ref="A155:A159"/>
    <mergeCell ref="C137:C141"/>
    <mergeCell ref="C143:C147"/>
    <mergeCell ref="F196:F200"/>
    <mergeCell ref="B196:B200"/>
    <mergeCell ref="D196:D200"/>
    <mergeCell ref="E196:E200"/>
    <mergeCell ref="C196:C200"/>
    <mergeCell ref="B184:B188"/>
    <mergeCell ref="A108:A112"/>
    <mergeCell ref="A125:I125"/>
    <mergeCell ref="A126:A130"/>
    <mergeCell ref="A131:A135"/>
    <mergeCell ref="A137:A141"/>
    <mergeCell ref="A143:A147"/>
    <mergeCell ref="B108:B112"/>
    <mergeCell ref="D108:D112"/>
    <mergeCell ref="E108:E112"/>
    <mergeCell ref="F108:F112"/>
    <mergeCell ref="A250:A254"/>
    <mergeCell ref="A255:A259"/>
    <mergeCell ref="A261:A265"/>
    <mergeCell ref="A162:A166"/>
    <mergeCell ref="A167:A171"/>
    <mergeCell ref="A173:A177"/>
    <mergeCell ref="A178:A182"/>
    <mergeCell ref="A184:A188"/>
    <mergeCell ref="A189:A193"/>
    <mergeCell ref="A196:A200"/>
    <mergeCell ref="A291:A295"/>
    <mergeCell ref="A296:A300"/>
    <mergeCell ref="A302:A306"/>
    <mergeCell ref="A308:A312"/>
    <mergeCell ref="A203:A207"/>
    <mergeCell ref="A208:A212"/>
    <mergeCell ref="A225:A229"/>
    <mergeCell ref="A230:A234"/>
    <mergeCell ref="A238:A242"/>
    <mergeCell ref="A244:A248"/>
    <mergeCell ref="A314:A318"/>
    <mergeCell ref="A320:A324"/>
    <mergeCell ref="A325:A329"/>
    <mergeCell ref="A331:A335"/>
    <mergeCell ref="K18:U27"/>
    <mergeCell ref="A268:A272"/>
    <mergeCell ref="A273:A277"/>
    <mergeCell ref="A279:I279"/>
    <mergeCell ref="A280:A284"/>
    <mergeCell ref="A285:A289"/>
  </mergeCells>
  <dataValidations count="1">
    <dataValidation type="list" allowBlank="1" showInputMessage="1" showErrorMessage="1" sqref="C18:C55 C61:C102 C325:C330 C131:C149 C155:C161 C167:C172 C178:C183 C189:C202 C119 C230:C249 C255:C267 C273:C278 C285:C290 C296:C319 C108:C114 C208:C214 C224 C219">
      <formula1>$L$8:$L$13</formula1>
    </dataValidation>
  </dataValidations>
  <pageMargins left="0.25" right="0.25" top="0.75" bottom="0.75" header="0.3" footer="0.3"/>
  <pageSetup paperSize="9" scale="4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13</vt:i4>
      </vt:variant>
      <vt:variant>
        <vt:lpstr>Именованные диапазоны</vt:lpstr>
      </vt:variant>
      <vt:variant>
        <vt:i4>16</vt:i4>
      </vt:variant>
    </vt:vector>
  </HeadingPairs>
  <TitlesOfParts>
    <vt:vector size="29" baseType="lpstr">
      <vt:lpstr>Поддержка отдельных категорий</vt:lpstr>
      <vt:lpstr>МП Градостр.и землепольз. 2 кв.</vt:lpstr>
      <vt:lpstr>БЖД</vt:lpstr>
      <vt:lpstr>Гор. хозяйство  3 кв. 2022  (3)</vt:lpstr>
      <vt:lpstr>МП РСГС_ 3кв.2022 (3)</vt:lpstr>
      <vt:lpstr>МП Жилищный фонд 3 кв. 2022 </vt:lpstr>
      <vt:lpstr>Развитие образования</vt:lpstr>
      <vt:lpstr>Профилактика правонарушений</vt:lpstr>
      <vt:lpstr>СРЭ</vt:lpstr>
      <vt:lpstr>МП_Финансы и муниципальный долг</vt:lpstr>
      <vt:lpstr>открытый муниципалитет</vt:lpstr>
      <vt:lpstr>Развитие социальной сферы</vt:lpstr>
      <vt:lpstr>Развитие культуры</vt:lpstr>
      <vt:lpstr>'Гор. хозяйство  3 кв. 2022  (3)'!Заголовки_для_печати</vt:lpstr>
      <vt:lpstr>'МП Жилищный фонд 3 кв. 2022 '!Заголовки_для_печати</vt:lpstr>
      <vt:lpstr>'МП РСГС_ 3кв.2022 (3)'!Заголовки_для_печати</vt:lpstr>
      <vt:lpstr>'МП_Финансы и муниципальный долг'!Заголовки_для_печати</vt:lpstr>
      <vt:lpstr>'Развитие культуры'!Заголовки_для_печати</vt:lpstr>
      <vt:lpstr>БЖД!Область_печати</vt:lpstr>
      <vt:lpstr>'Гор. хозяйство  3 кв. 2022  (3)'!Область_печати</vt:lpstr>
      <vt:lpstr>'МП Градостр.и землепольз. 2 кв.'!Область_печати</vt:lpstr>
      <vt:lpstr>'МП Жилищный фонд 3 кв. 2022 '!Область_печати</vt:lpstr>
      <vt:lpstr>'МП РСГС_ 3кв.2022 (3)'!Область_печати</vt:lpstr>
      <vt:lpstr>'МП_Финансы и муниципальный долг'!Область_печати</vt:lpstr>
      <vt:lpstr>'Профилактика правонарушений'!Область_печати</vt:lpstr>
      <vt:lpstr>'Развитие культуры'!Область_печати</vt:lpstr>
      <vt:lpstr>'Развитие образования'!Область_печати</vt:lpstr>
      <vt:lpstr>'Развитие социальной сферы'!Область_печати</vt:lpstr>
      <vt:lpstr>СРЭ!Область_печати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Яценко Полина Олеговна</dc:creator>
  <cp:lastModifiedBy>Яценко Полина Олеговна</cp:lastModifiedBy>
  <dcterms:created xsi:type="dcterms:W3CDTF">2022-11-18T13:14:20Z</dcterms:created>
  <dcterms:modified xsi:type="dcterms:W3CDTF">2022-11-18T13:20:28Z</dcterms:modified>
</cp:coreProperties>
</file>